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\Ping-pong\FGTM\Circulares\2018-19\"/>
    </mc:Choice>
  </mc:AlternateContent>
  <xr:revisionPtr revIDLastSave="0" documentId="10_ncr:8100000_{5C5B4113-6696-4895-954D-6390398C3F9A}" xr6:coauthVersionLast="34" xr6:coauthVersionMax="34" xr10:uidLastSave="{00000000-0000-0000-0000-000000000000}"/>
  <workbookProtection workbookAlgorithmName="SHA-512" workbookHashValue="PjXAEvbFapuQ1mcs1Miean6RQy/sgEk0+czy/3BGifAvJjHClsmrZ1BTmCHNGILmk/w7e+EIUx3ARTMiDp5Ruw==" workbookSaltValue="QY6Z6jdgUmxRKTIQXpY53g==" workbookSpinCount="100000" lockStructure="1"/>
  <bookViews>
    <workbookView xWindow="0" yWindow="0" windowWidth="28800" windowHeight="13320" tabRatio="869" firstSheet="3" activeTab="3" xr2:uid="{00000000-000D-0000-FFFF-FFFF00000000}"/>
  </bookViews>
  <sheets>
    <sheet name="Clubs_Antiguos" sheetId="25" state="hidden" r:id="rId1"/>
    <sheet name="Clubs" sheetId="18" state="hidden" r:id="rId2"/>
    <sheet name="Equipos" sheetId="19" state="hidden" r:id="rId3"/>
    <sheet name="Club" sheetId="20" r:id="rId4"/>
    <sheet name="Listado_Equipos" sheetId="21" r:id="rId5"/>
    <sheet name="3D-1G-Equipo1" sheetId="10" r:id="rId6"/>
    <sheet name="3D-1G-Equipo2" sheetId="26" r:id="rId7"/>
    <sheet name="3D-1G-Equipo3" sheetId="32" r:id="rId8"/>
    <sheet name="3D-1G-Equipo4" sheetId="33" r:id="rId9"/>
    <sheet name="3D-1G-Equipo5" sheetId="34" r:id="rId10"/>
    <sheet name="3D-1G-Equipo6" sheetId="35" r:id="rId11"/>
    <sheet name="2F_2G_Equipo1" sheetId="24" r:id="rId12"/>
    <sheet name="2F_2G_Equipo2" sheetId="27" r:id="rId13"/>
    <sheet name="2F_2G_Equipo3" sheetId="28" r:id="rId14"/>
    <sheet name="2F_2G_Equipo4" sheetId="29" r:id="rId15"/>
    <sheet name="2F_2G_Equipo5" sheetId="30" r:id="rId16"/>
    <sheet name="2F_2G_Equipo6" sheetId="31" r:id="rId17"/>
  </sheets>
  <calcPr calcId="162913"/>
  <fileRecoveryPr autoRecover="0"/>
</workbook>
</file>

<file path=xl/calcChain.xml><?xml version="1.0" encoding="utf-8"?>
<calcChain xmlns="http://schemas.openxmlformats.org/spreadsheetml/2006/main">
  <c r="F30" i="19" l="1"/>
  <c r="E4" i="21"/>
  <c r="D4" i="21"/>
  <c r="C4" i="21"/>
  <c r="F186" i="19" l="1"/>
  <c r="B186" i="19"/>
  <c r="B185" i="19"/>
  <c r="F185" i="19"/>
  <c r="F184" i="19"/>
  <c r="B184" i="19"/>
  <c r="F154" i="19"/>
  <c r="F183" i="19"/>
  <c r="B183" i="19"/>
  <c r="F182" i="19"/>
  <c r="B182" i="19"/>
  <c r="F143" i="19"/>
  <c r="F181" i="19"/>
  <c r="B181" i="19"/>
  <c r="F180" i="19"/>
  <c r="B180" i="19"/>
  <c r="B179" i="19"/>
  <c r="F179" i="19"/>
  <c r="F178" i="19"/>
  <c r="B178" i="19"/>
  <c r="F177" i="19"/>
  <c r="B177" i="19"/>
  <c r="C36" i="18"/>
  <c r="B176" i="19"/>
  <c r="F126" i="19"/>
  <c r="F175" i="19"/>
  <c r="B175" i="19"/>
  <c r="F132" i="19"/>
  <c r="B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D70" i="21" s="1"/>
  <c r="B112" i="19"/>
  <c r="B113" i="19"/>
  <c r="D67" i="21" s="1"/>
  <c r="B114" i="19"/>
  <c r="B115" i="19"/>
  <c r="D69" i="21" s="1"/>
  <c r="B116" i="19"/>
  <c r="B117" i="19"/>
  <c r="D64" i="21" s="1"/>
  <c r="B118" i="19"/>
  <c r="B119" i="19"/>
  <c r="B120" i="19"/>
  <c r="B121" i="19"/>
  <c r="B122" i="19"/>
  <c r="B123" i="19"/>
  <c r="B124" i="19"/>
  <c r="B125" i="19"/>
  <c r="B126" i="19"/>
  <c r="D78" i="21" s="1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D74" i="21" s="1"/>
  <c r="B164" i="19"/>
  <c r="B165" i="19"/>
  <c r="B166" i="19"/>
  <c r="B167" i="19"/>
  <c r="B168" i="19"/>
  <c r="B169" i="19"/>
  <c r="B170" i="19"/>
  <c r="B171" i="19"/>
  <c r="B172" i="19"/>
  <c r="B173" i="19"/>
  <c r="B174" i="19"/>
  <c r="C72" i="21"/>
  <c r="D72" i="21"/>
  <c r="E72" i="21"/>
  <c r="C73" i="21"/>
  <c r="D73" i="21"/>
  <c r="E73" i="21"/>
  <c r="C74" i="21"/>
  <c r="E74" i="21"/>
  <c r="C75" i="21"/>
  <c r="D75" i="21"/>
  <c r="E75" i="21"/>
  <c r="C76" i="21"/>
  <c r="D76" i="21"/>
  <c r="E76" i="21"/>
  <c r="C77" i="21"/>
  <c r="D77" i="21"/>
  <c r="E77" i="21"/>
  <c r="C78" i="21"/>
  <c r="E78" i="21"/>
  <c r="C79" i="21"/>
  <c r="D79" i="21"/>
  <c r="E79" i="21"/>
  <c r="C80" i="21"/>
  <c r="D80" i="21"/>
  <c r="E80" i="21"/>
  <c r="C81" i="21"/>
  <c r="D81" i="21"/>
  <c r="E81" i="21"/>
  <c r="C82" i="21"/>
  <c r="D82" i="21"/>
  <c r="E82" i="21"/>
  <c r="C83" i="21"/>
  <c r="D83" i="21"/>
  <c r="E83" i="21"/>
  <c r="C84" i="21"/>
  <c r="D84" i="21"/>
  <c r="E84" i="21"/>
  <c r="C85" i="21"/>
  <c r="D85" i="21"/>
  <c r="E85" i="21"/>
  <c r="C86" i="21"/>
  <c r="D86" i="21"/>
  <c r="E86" i="21"/>
  <c r="C87" i="21"/>
  <c r="D87" i="21"/>
  <c r="E87" i="21"/>
  <c r="C88" i="21"/>
  <c r="D88" i="21"/>
  <c r="E88" i="21"/>
  <c r="C89" i="21"/>
  <c r="D89" i="21"/>
  <c r="E89" i="21"/>
  <c r="C90" i="21"/>
  <c r="D90" i="21"/>
  <c r="E90" i="21"/>
  <c r="C91" i="21"/>
  <c r="D91" i="21"/>
  <c r="E91" i="21"/>
  <c r="C92" i="21"/>
  <c r="D92" i="21"/>
  <c r="E92" i="21"/>
  <c r="C93" i="21"/>
  <c r="D93" i="21"/>
  <c r="E93" i="21"/>
  <c r="C94" i="21"/>
  <c r="D94" i="21"/>
  <c r="E94" i="21"/>
  <c r="C95" i="21"/>
  <c r="D95" i="21"/>
  <c r="E95" i="21"/>
  <c r="F111" i="19"/>
  <c r="F116" i="19"/>
  <c r="F117" i="19"/>
  <c r="E64" i="21"/>
  <c r="C64" i="21"/>
  <c r="C63" i="21"/>
  <c r="D63" i="21"/>
  <c r="E63" i="21"/>
  <c r="C65" i="21"/>
  <c r="D65" i="21"/>
  <c r="E65" i="21"/>
  <c r="C66" i="21"/>
  <c r="D66" i="21"/>
  <c r="E66" i="21"/>
  <c r="C67" i="21"/>
  <c r="E67" i="21"/>
  <c r="C68" i="21"/>
  <c r="D68" i="21"/>
  <c r="E68" i="21"/>
  <c r="C69" i="21"/>
  <c r="E69" i="21"/>
  <c r="C70" i="21"/>
  <c r="E70" i="21"/>
  <c r="F160" i="19"/>
  <c r="C47" i="18" l="1"/>
  <c r="F174" i="19"/>
  <c r="C27" i="21" l="1"/>
  <c r="D27" i="21"/>
  <c r="E27" i="21"/>
  <c r="C28" i="21"/>
  <c r="D28" i="21"/>
  <c r="E28" i="21"/>
  <c r="C29" i="21"/>
  <c r="D29" i="21"/>
  <c r="E29" i="21"/>
  <c r="C30" i="21"/>
  <c r="D30" i="21"/>
  <c r="E30" i="21"/>
  <c r="C31" i="21"/>
  <c r="D31" i="21"/>
  <c r="E31" i="21"/>
  <c r="C32" i="21"/>
  <c r="D32" i="21"/>
  <c r="E32" i="21"/>
  <c r="C33" i="21"/>
  <c r="D33" i="21"/>
  <c r="E33" i="21"/>
  <c r="C34" i="21"/>
  <c r="D34" i="21"/>
  <c r="E34" i="21"/>
  <c r="C35" i="21"/>
  <c r="D35" i="21"/>
  <c r="E35" i="21"/>
  <c r="C36" i="21"/>
  <c r="D36" i="21"/>
  <c r="E36" i="21"/>
  <c r="C37" i="21"/>
  <c r="D37" i="21"/>
  <c r="E37" i="21"/>
  <c r="C38" i="21"/>
  <c r="D38" i="21"/>
  <c r="E38" i="21"/>
  <c r="C39" i="21"/>
  <c r="D39" i="21"/>
  <c r="E39" i="21"/>
  <c r="C40" i="21"/>
  <c r="D40" i="21"/>
  <c r="E40" i="21"/>
  <c r="C41" i="21"/>
  <c r="D41" i="21"/>
  <c r="E41" i="21"/>
  <c r="C42" i="21"/>
  <c r="D42" i="21"/>
  <c r="E42" i="21"/>
  <c r="C43" i="21"/>
  <c r="D43" i="21"/>
  <c r="E43" i="21"/>
  <c r="C44" i="21"/>
  <c r="D44" i="21"/>
  <c r="E44" i="21"/>
  <c r="C45" i="21"/>
  <c r="D45" i="21"/>
  <c r="E45" i="21"/>
  <c r="C47" i="21"/>
  <c r="D47" i="21"/>
  <c r="E47" i="21"/>
  <c r="C48" i="21"/>
  <c r="D48" i="21"/>
  <c r="E48" i="21"/>
  <c r="C49" i="21"/>
  <c r="D49" i="21"/>
  <c r="E49" i="21"/>
  <c r="C50" i="21"/>
  <c r="D50" i="21"/>
  <c r="E50" i="21"/>
  <c r="C51" i="21"/>
  <c r="D51" i="21"/>
  <c r="E51" i="21"/>
  <c r="C52" i="21"/>
  <c r="D52" i="21"/>
  <c r="E52" i="21"/>
  <c r="C53" i="21"/>
  <c r="D53" i="21"/>
  <c r="E53" i="21"/>
  <c r="C54" i="21"/>
  <c r="D54" i="21"/>
  <c r="E54" i="21"/>
  <c r="C55" i="21"/>
  <c r="D55" i="21"/>
  <c r="E55" i="21"/>
  <c r="C71" i="21"/>
  <c r="D71" i="21"/>
  <c r="E71" i="21"/>
  <c r="C56" i="21"/>
  <c r="D56" i="21"/>
  <c r="E56" i="21"/>
  <c r="C57" i="21"/>
  <c r="D57" i="21"/>
  <c r="E57" i="21"/>
  <c r="C58" i="21"/>
  <c r="D58" i="21"/>
  <c r="E58" i="21"/>
  <c r="C59" i="21"/>
  <c r="D59" i="21"/>
  <c r="E59" i="21"/>
  <c r="C60" i="21"/>
  <c r="D60" i="21"/>
  <c r="E60" i="21"/>
  <c r="C61" i="21"/>
  <c r="D61" i="21"/>
  <c r="E61" i="21"/>
  <c r="C62" i="21"/>
  <c r="D62" i="21"/>
  <c r="E62" i="21"/>
  <c r="C7" i="21"/>
  <c r="D7" i="21"/>
  <c r="E7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C15" i="21"/>
  <c r="D15" i="21"/>
  <c r="E15" i="21"/>
  <c r="C16" i="21"/>
  <c r="D16" i="21"/>
  <c r="E16" i="21"/>
  <c r="C17" i="21"/>
  <c r="D17" i="21"/>
  <c r="E17" i="21"/>
  <c r="C18" i="21"/>
  <c r="D18" i="21"/>
  <c r="E18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C23" i="21"/>
  <c r="D23" i="21"/>
  <c r="E23" i="21"/>
  <c r="C24" i="21"/>
  <c r="D24" i="21"/>
  <c r="E24" i="21"/>
  <c r="C25" i="21"/>
  <c r="D25" i="21"/>
  <c r="E25" i="21"/>
  <c r="C26" i="21"/>
  <c r="D26" i="21"/>
  <c r="E26" i="21"/>
  <c r="C46" i="21"/>
  <c r="D46" i="21"/>
  <c r="E46" i="21"/>
  <c r="D6" i="21"/>
  <c r="D5" i="21"/>
  <c r="D3" i="21"/>
  <c r="C6" i="21"/>
  <c r="C5" i="21"/>
  <c r="C3" i="21"/>
  <c r="Y23" i="10" l="1"/>
  <c r="I36" i="10" l="1"/>
  <c r="J19" i="10"/>
  <c r="B16" i="10"/>
  <c r="E6" i="21"/>
  <c r="E5" i="21"/>
  <c r="E3" i="21"/>
  <c r="F172" i="19"/>
  <c r="F171" i="19"/>
  <c r="F167" i="19"/>
  <c r="F168" i="19"/>
  <c r="F169" i="19"/>
  <c r="F170" i="19"/>
  <c r="F173" i="19"/>
  <c r="F165" i="19"/>
  <c r="F164" i="19"/>
  <c r="AM40" i="35" l="1"/>
  <c r="Y40" i="35"/>
  <c r="I40" i="35"/>
  <c r="AL37" i="35"/>
  <c r="Y37" i="35"/>
  <c r="J37" i="35"/>
  <c r="AN36" i="35"/>
  <c r="W36" i="35"/>
  <c r="I36" i="35"/>
  <c r="E33" i="35"/>
  <c r="AE32" i="35"/>
  <c r="G32" i="35"/>
  <c r="AO29" i="35"/>
  <c r="Y29" i="35"/>
  <c r="H29" i="35"/>
  <c r="G28" i="35"/>
  <c r="G27" i="35"/>
  <c r="H24" i="35"/>
  <c r="AO23" i="35"/>
  <c r="Y23" i="35"/>
  <c r="H23" i="35"/>
  <c r="G22" i="35"/>
  <c r="J21" i="35"/>
  <c r="L20" i="35"/>
  <c r="J19" i="35"/>
  <c r="B16" i="35"/>
  <c r="R13" i="35"/>
  <c r="B15" i="35" s="1"/>
  <c r="AM40" i="34"/>
  <c r="Y40" i="34"/>
  <c r="I40" i="34"/>
  <c r="AL37" i="34"/>
  <c r="Y37" i="34"/>
  <c r="J37" i="34"/>
  <c r="AN36" i="34"/>
  <c r="W36" i="34"/>
  <c r="I36" i="34"/>
  <c r="E33" i="34"/>
  <c r="AE32" i="34"/>
  <c r="G32" i="34"/>
  <c r="AO29" i="34"/>
  <c r="Y29" i="34"/>
  <c r="H29" i="34"/>
  <c r="G28" i="34"/>
  <c r="G27" i="34"/>
  <c r="H24" i="34"/>
  <c r="AO23" i="34"/>
  <c r="Y23" i="34"/>
  <c r="H23" i="34"/>
  <c r="G22" i="34"/>
  <c r="J21" i="34"/>
  <c r="L20" i="34"/>
  <c r="J19" i="34"/>
  <c r="B16" i="34"/>
  <c r="R13" i="34"/>
  <c r="B15" i="34" s="1"/>
  <c r="AM40" i="33"/>
  <c r="Y40" i="33"/>
  <c r="I40" i="33"/>
  <c r="AL37" i="33"/>
  <c r="Y37" i="33"/>
  <c r="J37" i="33"/>
  <c r="AN36" i="33"/>
  <c r="W36" i="33"/>
  <c r="I36" i="33"/>
  <c r="E33" i="33"/>
  <c r="AE32" i="33"/>
  <c r="G32" i="33"/>
  <c r="AO29" i="33"/>
  <c r="Y29" i="33"/>
  <c r="H29" i="33"/>
  <c r="G28" i="33"/>
  <c r="G27" i="33"/>
  <c r="H24" i="33"/>
  <c r="AO23" i="33"/>
  <c r="Y23" i="33"/>
  <c r="H23" i="33"/>
  <c r="G22" i="33"/>
  <c r="J21" i="33"/>
  <c r="L20" i="33"/>
  <c r="J19" i="33"/>
  <c r="B16" i="33"/>
  <c r="R13" i="33"/>
  <c r="B15" i="33" s="1"/>
  <c r="AM40" i="32"/>
  <c r="Y40" i="32"/>
  <c r="I40" i="32"/>
  <c r="AL37" i="32"/>
  <c r="Y37" i="32"/>
  <c r="J37" i="32"/>
  <c r="AN36" i="32"/>
  <c r="W36" i="32"/>
  <c r="I36" i="32"/>
  <c r="E33" i="32"/>
  <c r="AE32" i="32"/>
  <c r="G32" i="32"/>
  <c r="AO29" i="32"/>
  <c r="Y29" i="32"/>
  <c r="H29" i="32"/>
  <c r="G28" i="32"/>
  <c r="G27" i="32"/>
  <c r="H24" i="32"/>
  <c r="AO23" i="32"/>
  <c r="Y23" i="32"/>
  <c r="H23" i="32"/>
  <c r="G22" i="32"/>
  <c r="J21" i="32"/>
  <c r="L20" i="32"/>
  <c r="J19" i="32"/>
  <c r="B16" i="32"/>
  <c r="R13" i="32"/>
  <c r="B15" i="32" s="1"/>
  <c r="AM40" i="31"/>
  <c r="Y40" i="31"/>
  <c r="I40" i="31"/>
  <c r="AL37" i="31"/>
  <c r="Y37" i="31"/>
  <c r="J37" i="31"/>
  <c r="AN36" i="31"/>
  <c r="W36" i="31"/>
  <c r="I36" i="31"/>
  <c r="E33" i="31"/>
  <c r="AE32" i="31"/>
  <c r="G32" i="31"/>
  <c r="AO29" i="31"/>
  <c r="Y29" i="31"/>
  <c r="H29" i="31"/>
  <c r="G28" i="31"/>
  <c r="G27" i="31"/>
  <c r="H24" i="31"/>
  <c r="AO23" i="31"/>
  <c r="Y23" i="31"/>
  <c r="H23" i="31"/>
  <c r="G22" i="31"/>
  <c r="J21" i="31"/>
  <c r="L20" i="31"/>
  <c r="J19" i="31"/>
  <c r="B16" i="31"/>
  <c r="R13" i="31"/>
  <c r="B15" i="31" s="1"/>
  <c r="AM40" i="30"/>
  <c r="Y40" i="30"/>
  <c r="I40" i="30"/>
  <c r="AL37" i="30"/>
  <c r="Y37" i="30"/>
  <c r="J37" i="30"/>
  <c r="AN36" i="30"/>
  <c r="W36" i="30"/>
  <c r="I36" i="30"/>
  <c r="E33" i="30"/>
  <c r="AE32" i="30"/>
  <c r="G32" i="30"/>
  <c r="AO29" i="30"/>
  <c r="Y29" i="30"/>
  <c r="H29" i="30"/>
  <c r="G28" i="30"/>
  <c r="G27" i="30"/>
  <c r="H24" i="30"/>
  <c r="AO23" i="30"/>
  <c r="Y23" i="30"/>
  <c r="H23" i="30"/>
  <c r="G22" i="30"/>
  <c r="J21" i="30"/>
  <c r="L20" i="30"/>
  <c r="J19" i="30"/>
  <c r="B16" i="30"/>
  <c r="R13" i="30"/>
  <c r="B15" i="30" s="1"/>
  <c r="AM40" i="29"/>
  <c r="Y40" i="29"/>
  <c r="I40" i="29"/>
  <c r="AL37" i="29"/>
  <c r="Y37" i="29"/>
  <c r="J37" i="29"/>
  <c r="AN36" i="29"/>
  <c r="W36" i="29"/>
  <c r="I36" i="29"/>
  <c r="E33" i="29"/>
  <c r="AE32" i="29"/>
  <c r="G32" i="29"/>
  <c r="AO29" i="29"/>
  <c r="Y29" i="29"/>
  <c r="H29" i="29"/>
  <c r="G28" i="29"/>
  <c r="G27" i="29"/>
  <c r="H24" i="29"/>
  <c r="AO23" i="29"/>
  <c r="Y23" i="29"/>
  <c r="H23" i="29"/>
  <c r="G22" i="29"/>
  <c r="J21" i="29"/>
  <c r="L20" i="29"/>
  <c r="J19" i="29"/>
  <c r="B16" i="29"/>
  <c r="R13" i="29"/>
  <c r="B15" i="29" s="1"/>
  <c r="AM40" i="28"/>
  <c r="Y40" i="28"/>
  <c r="I40" i="28"/>
  <c r="AL37" i="28"/>
  <c r="Y37" i="28"/>
  <c r="J37" i="28"/>
  <c r="AN36" i="28"/>
  <c r="W36" i="28"/>
  <c r="I36" i="28"/>
  <c r="E33" i="28"/>
  <c r="AE32" i="28"/>
  <c r="G32" i="28"/>
  <c r="AO29" i="28"/>
  <c r="Y29" i="28"/>
  <c r="H29" i="28"/>
  <c r="G28" i="28"/>
  <c r="G27" i="28"/>
  <c r="H24" i="28"/>
  <c r="AO23" i="28"/>
  <c r="Y23" i="28"/>
  <c r="H23" i="28"/>
  <c r="G22" i="28"/>
  <c r="J21" i="28"/>
  <c r="L20" i="28"/>
  <c r="J19" i="28"/>
  <c r="B16" i="28"/>
  <c r="R13" i="28"/>
  <c r="B15" i="28" s="1"/>
  <c r="AM40" i="27"/>
  <c r="Y40" i="27"/>
  <c r="I40" i="27"/>
  <c r="AL37" i="27"/>
  <c r="Y37" i="27"/>
  <c r="J37" i="27"/>
  <c r="AN36" i="27"/>
  <c r="W36" i="27"/>
  <c r="I36" i="27"/>
  <c r="E33" i="27"/>
  <c r="AE32" i="27"/>
  <c r="G32" i="27"/>
  <c r="AO29" i="27"/>
  <c r="Y29" i="27"/>
  <c r="H29" i="27"/>
  <c r="G28" i="27"/>
  <c r="G27" i="27"/>
  <c r="H24" i="27"/>
  <c r="AO23" i="27"/>
  <c r="Y23" i="27"/>
  <c r="H23" i="27"/>
  <c r="G22" i="27"/>
  <c r="J21" i="27"/>
  <c r="L20" i="27"/>
  <c r="J19" i="27"/>
  <c r="B16" i="27"/>
  <c r="R13" i="27"/>
  <c r="B15" i="27" s="1"/>
  <c r="AM40" i="26"/>
  <c r="Y40" i="26"/>
  <c r="I40" i="26"/>
  <c r="AL37" i="26"/>
  <c r="Y37" i="26"/>
  <c r="J37" i="26"/>
  <c r="AN36" i="26"/>
  <c r="W36" i="26"/>
  <c r="I36" i="26"/>
  <c r="E33" i="26"/>
  <c r="AE32" i="26"/>
  <c r="G32" i="26"/>
  <c r="AO29" i="26"/>
  <c r="Y29" i="26"/>
  <c r="H29" i="26"/>
  <c r="G28" i="26"/>
  <c r="G27" i="26"/>
  <c r="H24" i="26"/>
  <c r="AO23" i="26"/>
  <c r="Y23" i="26"/>
  <c r="H23" i="26"/>
  <c r="G22" i="26"/>
  <c r="J21" i="26"/>
  <c r="L20" i="26"/>
  <c r="J19" i="26"/>
  <c r="B16" i="26"/>
  <c r="R13" i="26"/>
  <c r="B15" i="26" s="1"/>
  <c r="AO29" i="24"/>
  <c r="AO29" i="10"/>
  <c r="C53" i="18"/>
  <c r="C52" i="18"/>
  <c r="C51" i="18"/>
  <c r="C50" i="18"/>
  <c r="C49" i="18"/>
  <c r="C48" i="18"/>
  <c r="C46" i="18"/>
  <c r="C45" i="18"/>
  <c r="C44" i="18"/>
  <c r="C43" i="18"/>
  <c r="C42" i="18"/>
  <c r="C41" i="18"/>
  <c r="C40" i="18"/>
  <c r="C39" i="18"/>
  <c r="C38" i="18"/>
  <c r="C37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I11" i="20" s="1"/>
  <c r="C89" i="25" l="1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AM40" i="24"/>
  <c r="Y40" i="24"/>
  <c r="I40" i="24"/>
  <c r="AL37" i="24"/>
  <c r="Y37" i="24"/>
  <c r="J37" i="24"/>
  <c r="AN36" i="24"/>
  <c r="W36" i="24"/>
  <c r="I36" i="24"/>
  <c r="E33" i="24"/>
  <c r="AE32" i="24"/>
  <c r="G32" i="24"/>
  <c r="Y29" i="24"/>
  <c r="H29" i="24"/>
  <c r="G28" i="24"/>
  <c r="G27" i="24"/>
  <c r="H24" i="24"/>
  <c r="AO23" i="24"/>
  <c r="Y23" i="24"/>
  <c r="H23" i="24"/>
  <c r="G22" i="24"/>
  <c r="J21" i="24"/>
  <c r="L20" i="24"/>
  <c r="J19" i="24"/>
  <c r="B16" i="24"/>
  <c r="R13" i="24"/>
  <c r="B15" i="24" s="1"/>
  <c r="Y40" i="10"/>
  <c r="I40" i="10"/>
  <c r="AM40" i="10"/>
  <c r="AL37" i="10"/>
  <c r="Y37" i="10"/>
  <c r="AN36" i="10"/>
  <c r="W36" i="10"/>
  <c r="J37" i="10"/>
  <c r="E33" i="10"/>
  <c r="G32" i="10"/>
  <c r="AE32" i="10"/>
  <c r="Y29" i="10"/>
  <c r="H29" i="10"/>
  <c r="G28" i="10"/>
  <c r="G27" i="10"/>
  <c r="H24" i="10"/>
  <c r="AO23" i="10"/>
  <c r="H23" i="10"/>
  <c r="G22" i="10"/>
  <c r="J21" i="10"/>
  <c r="L20" i="10"/>
  <c r="R13" i="10"/>
  <c r="B1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5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E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F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10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6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7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8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9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A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B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C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G13" authorId="0" shapeId="0" xr:uid="{00000000-0006-0000-0D00-000001000000}">
      <text>
        <r>
          <rPr>
            <sz val="9"/>
            <color indexed="81"/>
            <rFont val="Tahoma"/>
            <family val="2"/>
          </rPr>
          <t>Só hai que poñer o número de equipo. Este número obtense do listado de equipos.
O resto de datos, se dispoñemos deles, sairán automaticamente.
Modificar ou incluír o que sexa necesario.</t>
        </r>
      </text>
    </comment>
  </commentList>
</comments>
</file>

<file path=xl/sharedStrings.xml><?xml version="1.0" encoding="utf-8"?>
<sst xmlns="http://schemas.openxmlformats.org/spreadsheetml/2006/main" count="3794" uniqueCount="835">
  <si>
    <t>IDCLUB</t>
  </si>
  <si>
    <t>CLUB</t>
  </si>
  <si>
    <t>COLEGIO ARBITROS GALICIA</t>
  </si>
  <si>
    <t>CLUB NARON TENIS DE MESA</t>
  </si>
  <si>
    <t>CAMBADOS TENIS DE MESA</t>
  </si>
  <si>
    <t>SOCIEDAD DEPORTIVA HIPICA</t>
  </si>
  <si>
    <t>CLUB TENIS DE MESA CORUÑA</t>
  </si>
  <si>
    <t>CIRCULO MERCANTIL IND. UNIDAD DE FENE</t>
  </si>
  <si>
    <t>SOCIEDAD LICEO DE NOIA</t>
  </si>
  <si>
    <t>SOCIEDAD CULTURAL DEPORTIVA PARDAVILA</t>
  </si>
  <si>
    <t>SOCIEDAD MERCANTIL CALDENSE</t>
  </si>
  <si>
    <t>COLEGIO HOGAR SAN ROQUE</t>
  </si>
  <si>
    <t>CLUB TENIS DE MESA ORTIGUEIRA</t>
  </si>
  <si>
    <t>CLUB FERROL TENIS DE MESA</t>
  </si>
  <si>
    <t>LICEO CASINO DE MARIN</t>
  </si>
  <si>
    <t>AGRUPACION DEPORTIVA XUVENTUDE OIA</t>
  </si>
  <si>
    <t>ARTEAL TENIS DE MESA</t>
  </si>
  <si>
    <t>CLUB TENIS DE MESA ESPEDREGADA</t>
  </si>
  <si>
    <t>LICEO CASINO DE VILLAGARCIA</t>
  </si>
  <si>
    <t>CIRCULO MERCANTIL DE XUVIA</t>
  </si>
  <si>
    <t>AGRUPACION DEPORTIVA DUBRATAMBRE</t>
  </si>
  <si>
    <t>CLUB TENIS DE MESA CIDADE DE NARON</t>
  </si>
  <si>
    <t>CIRCULO MERCANTIL DE VIGO</t>
  </si>
  <si>
    <t>SOCIEDAD CULTURAL PADRONESA</t>
  </si>
  <si>
    <t>REAL CLUB NAUTICO DE VIGO</t>
  </si>
  <si>
    <t>CLUB RABADE TENIS DE MESA</t>
  </si>
  <si>
    <t>CAMBRE TENIS DE MESA</t>
  </si>
  <si>
    <t>A.C. ORDENES</t>
  </si>
  <si>
    <t>SALNES TENIS DE MESA</t>
  </si>
  <si>
    <t>INDEPENDIENTE-GAL</t>
  </si>
  <si>
    <t>CLUB MILAGROSA TENIS DE MESA</t>
  </si>
  <si>
    <t>S.C.D.R HELIOS-BEMBRIVE</t>
  </si>
  <si>
    <t>CLUB TENIS DE MESA CEIBE</t>
  </si>
  <si>
    <t>CONXO TENIS DE MESA</t>
  </si>
  <si>
    <t>AGRUPACION DEPORTIVA VINCIOS</t>
  </si>
  <si>
    <t>A.V.V.  C.S.C.R. DE BEADE</t>
  </si>
  <si>
    <t>AGRUPACION DEPORTIVA O´PICACHO</t>
  </si>
  <si>
    <t>ERMO-COYA</t>
  </si>
  <si>
    <t>CARRAL TENIS DE MESA</t>
  </si>
  <si>
    <t>C.M.I. CLUB DE CAMPO FERROL</t>
  </si>
  <si>
    <t>ACADEMIA SAN MAMED OURENSE TENIS MESA</t>
  </si>
  <si>
    <t>A.D. VIRXE DO MONTE</t>
  </si>
  <si>
    <t>CLUB DEL MAR DE SAN AMARO</t>
  </si>
  <si>
    <t>CENTRO CULTURAL RECREATIVO CHAPELA</t>
  </si>
  <si>
    <t>CLUB SAN XOAN TENIS DE MESA</t>
  </si>
  <si>
    <t>ASOCIACION XUBENIL "CULTURA NOSTRA"</t>
  </si>
  <si>
    <t>TECNIK AROUSA TENIS DE MESA</t>
  </si>
  <si>
    <t>CLUB MONTE PORREIRO</t>
  </si>
  <si>
    <t>CLUB TENIS DE MESA LALIN</t>
  </si>
  <si>
    <t>CLUB TENIS DE MESA BREOGAN - OLEIROS</t>
  </si>
  <si>
    <t>C.S.C. VITE T.M.</t>
  </si>
  <si>
    <t>CLUB TENIS DE MESA DE CARRAL</t>
  </si>
  <si>
    <t>ANORTHOSIS VIMIANZO</t>
  </si>
  <si>
    <t>CLUB FONTIÑAS T.M.</t>
  </si>
  <si>
    <t>CLUB ADECO - AMBAR</t>
  </si>
  <si>
    <t>CENTRO RECREATIVO CULTURAL REDONDELA</t>
  </si>
  <si>
    <t>MADRIDISTAS DO MORRAZO</t>
  </si>
  <si>
    <t>CLUB REMO MECOS</t>
  </si>
  <si>
    <t>CLUB ATLETICO MURALLA</t>
  </si>
  <si>
    <t>CLUB DEPORTIVO DEZ PORTAS LUGO</t>
  </si>
  <si>
    <t>C.M.I.R. T.M. RIVEIRA</t>
  </si>
  <si>
    <t>RIBADUMIA TENIS DE MESA</t>
  </si>
  <si>
    <t>CLUB DEPORTIVO TERRAS DA CHAIRA</t>
  </si>
  <si>
    <t>CLUBE DEPORTIVO DEZPORTAS LUGO T.M.</t>
  </si>
  <si>
    <t>A.D. ANPA IES VIRXE DO MAR</t>
  </si>
  <si>
    <t>CLUB TEMEGAL</t>
  </si>
  <si>
    <t>ASOCIACION DEPORTIVA TENIS MESA PORTO MELOXO</t>
  </si>
  <si>
    <t>BAMIO CLUB TENIS DE MESA</t>
  </si>
  <si>
    <t>HC ESTUDIANTES</t>
  </si>
  <si>
    <t>MONTEFERREIROS TENIS MESA</t>
  </si>
  <si>
    <t>T.M. Concello de Viveiro - Futures</t>
  </si>
  <si>
    <t>CLUB TENIS DE MESA CELANOVA</t>
  </si>
  <si>
    <t>SOCIEDAD DEPORTIVA RIBADEO</t>
  </si>
  <si>
    <t>TDM VILALBA</t>
  </si>
  <si>
    <t>CLUB TENIS DE MESA VIGO</t>
  </si>
  <si>
    <t>IDEQUIPO</t>
  </si>
  <si>
    <t>IDNIVEL</t>
  </si>
  <si>
    <t>EQUIPO</t>
  </si>
  <si>
    <t>NOMCOMERCIAL</t>
  </si>
  <si>
    <t>NOMBREABRE</t>
  </si>
  <si>
    <t>DIRECCION</t>
  </si>
  <si>
    <t>CP</t>
  </si>
  <si>
    <t>CIUDAD</t>
  </si>
  <si>
    <t>PROVINCIA</t>
  </si>
  <si>
    <t>TELEFONO</t>
  </si>
  <si>
    <t>FAX</t>
  </si>
  <si>
    <t>LOCJUE</t>
  </si>
  <si>
    <t>DOMLOC</t>
  </si>
  <si>
    <t>POBLOC</t>
  </si>
  <si>
    <t>PROLOC</t>
  </si>
  <si>
    <t>PERCON</t>
  </si>
  <si>
    <t>TELCON</t>
  </si>
  <si>
    <t>MARPEL</t>
  </si>
  <si>
    <t>COLPEL</t>
  </si>
  <si>
    <t>MARMES</t>
  </si>
  <si>
    <t>MODMES</t>
  </si>
  <si>
    <t>COLMES</t>
  </si>
  <si>
    <t>COLCAM</t>
  </si>
  <si>
    <t>JUEFES</t>
  </si>
  <si>
    <t>JUEVIS</t>
  </si>
  <si>
    <t>DIAJUE</t>
  </si>
  <si>
    <t>DOBENC</t>
  </si>
  <si>
    <t>EMAIL</t>
  </si>
  <si>
    <t>idfftt</t>
  </si>
  <si>
    <t>cambio</t>
  </si>
  <si>
    <t>DPOLOC</t>
  </si>
  <si>
    <t>TELLOC</t>
  </si>
  <si>
    <t>FAXLOC</t>
  </si>
  <si>
    <t>MOVJUE</t>
  </si>
  <si>
    <t>PELOTA TIPO</t>
  </si>
  <si>
    <t>BLANCA</t>
  </si>
  <si>
    <t>BUTTERFLY</t>
  </si>
  <si>
    <t>EUROPA 25</t>
  </si>
  <si>
    <t>AZUL</t>
  </si>
  <si>
    <t>SABADO</t>
  </si>
  <si>
    <t>SI</t>
  </si>
  <si>
    <t>SUM</t>
  </si>
  <si>
    <t>SUPERDIVISIÓN MASCULINA</t>
  </si>
  <si>
    <t>0</t>
  </si>
  <si>
    <t>PLÁSTICO</t>
  </si>
  <si>
    <t>DONIC 40+ ***</t>
  </si>
  <si>
    <t>XUSHAOFA 40+ ***</t>
  </si>
  <si>
    <t>ASCENDIDO</t>
  </si>
  <si>
    <t>CENTREFOLD 25</t>
  </si>
  <si>
    <t>SUPERDIVISIÓN FEMENINA</t>
  </si>
  <si>
    <t>SUF</t>
  </si>
  <si>
    <t>DOMINGO</t>
  </si>
  <si>
    <t>DIVISIÓN DE HONOR MASCULINA</t>
  </si>
  <si>
    <t>DHM</t>
  </si>
  <si>
    <t>NEGRA</t>
  </si>
  <si>
    <t>DIVISIÓN DE HONOR FEMENINA</t>
  </si>
  <si>
    <t>DHF</t>
  </si>
  <si>
    <t>ARTEAL - SANTIAGO</t>
  </si>
  <si>
    <t>VIA EDISON, 26 PGNO. DEL TAMBRE</t>
  </si>
  <si>
    <t>15890</t>
  </si>
  <si>
    <t>SANTIAGO DE COMPOSTELA</t>
  </si>
  <si>
    <t>A CORUÑA</t>
  </si>
  <si>
    <t>981577600</t>
  </si>
  <si>
    <t>981577626</t>
  </si>
  <si>
    <t>PABELLON MULTIUSOS FONTES DO SAR</t>
  </si>
  <si>
    <t>RUA GAIAS, S/N</t>
  </si>
  <si>
    <t>JOSE FERNANDEZ ALBORES</t>
  </si>
  <si>
    <t>619270123</t>
  </si>
  <si>
    <t>albores@arteal.es</t>
  </si>
  <si>
    <t>PRIMERA NACIONAL MASCULINA</t>
  </si>
  <si>
    <t>PDM</t>
  </si>
  <si>
    <t>PRIMERA NACIONAL FEMENINA</t>
  </si>
  <si>
    <t>PDF</t>
  </si>
  <si>
    <t>THULE SPORT</t>
  </si>
  <si>
    <t>SEGUNDA NACIONAL MASCULINA</t>
  </si>
  <si>
    <t>SDM</t>
  </si>
  <si>
    <t>NO</t>
  </si>
  <si>
    <t>2ª DIVISIÓN FEMININA</t>
  </si>
  <si>
    <t>2ª DIVISIÓN GALEGA</t>
  </si>
  <si>
    <t>TSP ***</t>
  </si>
  <si>
    <t>PLÁSTICO O CELOLUIDE</t>
  </si>
  <si>
    <t>ARTEAL - CUB. DE PISC. ORBALLO</t>
  </si>
  <si>
    <t>ARTEAL - WWW.ORBALLO.ES</t>
  </si>
  <si>
    <t>CAMPO DE FUTBOL DE SAN LÁZARO</t>
  </si>
  <si>
    <t>SAN LAZARO, S/N</t>
  </si>
  <si>
    <t>CENTREFOLD  25</t>
  </si>
  <si>
    <t>NITTAKU ***</t>
  </si>
  <si>
    <t>STIGA</t>
  </si>
  <si>
    <t>XUSHAOFA SPORT 40+ ***</t>
  </si>
  <si>
    <t>TIBHAR</t>
  </si>
  <si>
    <t>ESTABLECIM. OTERO-CAMBADOS</t>
  </si>
  <si>
    <t>EST. OTERO-CAMBADOS</t>
  </si>
  <si>
    <t>C/ORENSE, 9-2º</t>
  </si>
  <si>
    <t>36630</t>
  </si>
  <si>
    <t>CAMBADOS</t>
  </si>
  <si>
    <t>PONTEVEDRA</t>
  </si>
  <si>
    <t>679197248</t>
  </si>
  <si>
    <t>986512079</t>
  </si>
  <si>
    <t>PABELLON SANTO TOME</t>
  </si>
  <si>
    <t>C/ LOS OLMOS, S/N</t>
  </si>
  <si>
    <t>RAMON BARROS REY</t>
  </si>
  <si>
    <t>SUPER CHESP</t>
  </si>
  <si>
    <t>ramonbarros@grupocpbarros.com</t>
  </si>
  <si>
    <t>ARTEAL</t>
  </si>
  <si>
    <t>JOSE FERNÁNDEZ ALBORES</t>
  </si>
  <si>
    <t>CENTREFOLD</t>
  </si>
  <si>
    <t>LICEO CASINO VILAGARCIA</t>
  </si>
  <si>
    <t>CALLE CASTELAO Nº1</t>
  </si>
  <si>
    <t>36600</t>
  </si>
  <si>
    <t>VILAGARCÍA DE AROUSA</t>
  </si>
  <si>
    <t>986501919</t>
  </si>
  <si>
    <t>986502875</t>
  </si>
  <si>
    <t>GIMNASIO COLEGIO AREALONGA</t>
  </si>
  <si>
    <t>A XUNQUEIRA S/N</t>
  </si>
  <si>
    <t>ANTONO CASTRO MONTENEGRO</t>
  </si>
  <si>
    <t>674292029</t>
  </si>
  <si>
    <t>NARANJA</t>
  </si>
  <si>
    <t>GIANT DRAGON</t>
  </si>
  <si>
    <t>antoniocastromontenegro@yahoo.es</t>
  </si>
  <si>
    <t>MONTE PORREIRO DEPORTE GALEGO</t>
  </si>
  <si>
    <t>MONTE PORREIRO GALEGO</t>
  </si>
  <si>
    <t>C/ LUXEMBURGO 12 2º C</t>
  </si>
  <si>
    <t>36162</t>
  </si>
  <si>
    <t>629252693</t>
  </si>
  <si>
    <t>986847036</t>
  </si>
  <si>
    <t>PABELLÓN PRÍNCIPE FELIPE</t>
  </si>
  <si>
    <t>AVENIDA MONTECELO S/N</t>
  </si>
  <si>
    <t>EMILIO ÁLVAREZ VILARIÑO</t>
  </si>
  <si>
    <t>tenis_mesa@monteporreiro.org</t>
  </si>
  <si>
    <t>986804300</t>
  </si>
  <si>
    <t>CLUB OROSO TM</t>
  </si>
  <si>
    <t>OROSO TM - DEPORTE GALEGO</t>
  </si>
  <si>
    <t>OROSO - DEPORTE GALEGO</t>
  </si>
  <si>
    <t>EMILIA PARDO BAZÁN 40</t>
  </si>
  <si>
    <t>15688</t>
  </si>
  <si>
    <t>OROSO</t>
  </si>
  <si>
    <t>981694931</t>
  </si>
  <si>
    <t>COMPLEJO DEPORTIVO JUANITO AMIGO SIGÜEIRO (OROSO)</t>
  </si>
  <si>
    <t>RÚA DO DEPORTE S/N</t>
  </si>
  <si>
    <t>NURIA CASTRO</t>
  </si>
  <si>
    <t>636793118</t>
  </si>
  <si>
    <t>THIBAR 40+ SYNTT ***</t>
  </si>
  <si>
    <t>GEWO</t>
  </si>
  <si>
    <t>EUROPA 2000</t>
  </si>
  <si>
    <t>orosotm@orosotm.es</t>
  </si>
  <si>
    <t>DESCENDIDO</t>
  </si>
  <si>
    <t>15888</t>
  </si>
  <si>
    <t>VERDE</t>
  </si>
  <si>
    <t>STAG</t>
  </si>
  <si>
    <t>PREMIUM COMPACT</t>
  </si>
  <si>
    <t>JOSE CARLOS CALVO POSE</t>
  </si>
  <si>
    <t>652857764</t>
  </si>
  <si>
    <t>joccal@gamelsa.com</t>
  </si>
  <si>
    <t>CIDADE DE NARÓN</t>
  </si>
  <si>
    <t>NARÓN</t>
  </si>
  <si>
    <t>C/MERCEDES FREIRE LAGO, Nº 4, BAJO - BARRIO DE LA</t>
  </si>
  <si>
    <t>15570</t>
  </si>
  <si>
    <t>659224649</t>
  </si>
  <si>
    <t>LOCAL SOCIAL A SOLAINA</t>
  </si>
  <si>
    <t>RUA MERCEDES FREIRE LAGO Nº4 BAIXO</t>
  </si>
  <si>
    <t>FERNANDO MONTERO BELLAS</t>
  </si>
  <si>
    <t>AZUL O VERDE</t>
  </si>
  <si>
    <t>FERMONBESA@HOTMAIL.COM</t>
  </si>
  <si>
    <t>A.D. VINCIOS / BADE</t>
  </si>
  <si>
    <t>A.D. VINCIOS</t>
  </si>
  <si>
    <t>C/ ROCHA, 67 - VINCIOS</t>
  </si>
  <si>
    <t>36316</t>
  </si>
  <si>
    <t>GONDOMAR</t>
  </si>
  <si>
    <t>699670085</t>
  </si>
  <si>
    <t>986465012</t>
  </si>
  <si>
    <t>GIMNASIO IES TERRA DE TURONIO (Junto Pab. Municipal)</t>
  </si>
  <si>
    <t>AS GAIANDAS, S/N</t>
  </si>
  <si>
    <t>VICENTE PINTOS</t>
  </si>
  <si>
    <t>619285091</t>
  </si>
  <si>
    <t>VIOLETA</t>
  </si>
  <si>
    <t>vinciostm@gmail.com</t>
  </si>
  <si>
    <t>36380</t>
  </si>
  <si>
    <t>CLUB SAN XOAN TM</t>
  </si>
  <si>
    <t>CAMPO DE CHAO S/N</t>
  </si>
  <si>
    <t>15405</t>
  </si>
  <si>
    <t>FERROL</t>
  </si>
  <si>
    <t>616011951</t>
  </si>
  <si>
    <t>981320853</t>
  </si>
  <si>
    <t>PABELLÓN CEIP SAN XOAN DE FILGUEIRA</t>
  </si>
  <si>
    <t>MANUEL FERNANDEZ LORENZO</t>
  </si>
  <si>
    <t>manolo.fernandez.tm@gmail.com</t>
  </si>
  <si>
    <t>SETGA MONTE PORREIRO</t>
  </si>
  <si>
    <t>SETGA</t>
  </si>
  <si>
    <t>CIUDAD INFANTIL PRINCIPE FELIPE</t>
  </si>
  <si>
    <t>AVDA. MONTECELO, S/N</t>
  </si>
  <si>
    <t>EMILIO ALVAREZ VILARIÑO</t>
  </si>
  <si>
    <t>OROSO TM - CELME</t>
  </si>
  <si>
    <t>OROSO TM-CELME</t>
  </si>
  <si>
    <t>COMPLEXO DEPORTIVO JUANITO AMIGO FERREIRO</t>
  </si>
  <si>
    <t>NURIA CASTRO IGLESIAS</t>
  </si>
  <si>
    <t>EUROPA</t>
  </si>
  <si>
    <t>AMERICA</t>
  </si>
  <si>
    <t>C.T.M. CIDADE DE NARON</t>
  </si>
  <si>
    <t>C/MERCEDES FREIRE LAGO, Nº 4 - BAJO - B. DE LA SOL</t>
  </si>
  <si>
    <t>981397069</t>
  </si>
  <si>
    <t>C/MERCEDES FREIRE LAGO, Nº 4 - BAJO - BARRIO DE LA</t>
  </si>
  <si>
    <t>fermonbesa@hotmail.com</t>
  </si>
  <si>
    <t>HELIOS BEMBRIVE, T.M.</t>
  </si>
  <si>
    <t>HELIOS BEMBRIVE</t>
  </si>
  <si>
    <t>ALAMEDA DO TORREIRO S/N</t>
  </si>
  <si>
    <t>36313</t>
  </si>
  <si>
    <t>VIGO</t>
  </si>
  <si>
    <t>617388648</t>
  </si>
  <si>
    <t>986223790</t>
  </si>
  <si>
    <t>COLEGIO PUBLICO DE CHANS BEMBRIVE</t>
  </si>
  <si>
    <t>CAMINO DE AREA DO LECER</t>
  </si>
  <si>
    <t>JOSE LUIS CABALEIRO FERNANDEZ</t>
  </si>
  <si>
    <t>SMASH 28</t>
  </si>
  <si>
    <t>jlcabaleiro@hotmail.com</t>
  </si>
  <si>
    <t>A.D.VINCIOS</t>
  </si>
  <si>
    <t>ROJA / NEGRA</t>
  </si>
  <si>
    <t>CLUB DEL MAR</t>
  </si>
  <si>
    <t>PASEO CLUB DEL MAR S/N</t>
  </si>
  <si>
    <t>15002</t>
  </si>
  <si>
    <t>CORUÑA (A)</t>
  </si>
  <si>
    <t>981202251</t>
  </si>
  <si>
    <t>PABLO CANOSA TROYON</t>
  </si>
  <si>
    <t>699943592</t>
  </si>
  <si>
    <t>tenisdemesa@clubdelmardesanamaro.com</t>
  </si>
  <si>
    <t>R/CAMPO DE CHAO S/N</t>
  </si>
  <si>
    <t>sanxoantm@gmail.com</t>
  </si>
  <si>
    <t>OROSO TM</t>
  </si>
  <si>
    <t>C/RUA DO DEPORTE, S/N</t>
  </si>
  <si>
    <t>VALERI MALOV</t>
  </si>
  <si>
    <t>686449556</t>
  </si>
  <si>
    <t>C.T.M.CORUÑA</t>
  </si>
  <si>
    <t>AVENIDA BUENOS AIRES, 5-6 - 10º B</t>
  </si>
  <si>
    <t>15004</t>
  </si>
  <si>
    <t>675539049</t>
  </si>
  <si>
    <t>POLIDEPORTIVO BARRIO DE LAS FLORES</t>
  </si>
  <si>
    <t>C/ PETUNIAS S/N 2ª FASE POLIGONO DE ELVIÑA</t>
  </si>
  <si>
    <t>CONCEPCIÓN LÓPEZ VÁZQUEZ</t>
  </si>
  <si>
    <t>AZUL/NEGRA</t>
  </si>
  <si>
    <t>conchiofe@gmail.com</t>
  </si>
  <si>
    <t>15011</t>
  </si>
  <si>
    <t>981189806</t>
  </si>
  <si>
    <t>CTM CIDADE DE NARÓN</t>
  </si>
  <si>
    <t>RUA MERCEDES FREIRE LAGO Nº 4 BAIXO</t>
  </si>
  <si>
    <t>DIARIO DE PONTEVEDRA</t>
  </si>
  <si>
    <t>MONTE PORREIRO</t>
  </si>
  <si>
    <t>986804100</t>
  </si>
  <si>
    <t>CINANIA FEMENINO</t>
  </si>
  <si>
    <t>CINANIA BAR TAPERIA O FARO</t>
  </si>
  <si>
    <t>CARRETERA DE ALDAN-DARBO 3 PISO 3B</t>
  </si>
  <si>
    <t>36940</t>
  </si>
  <si>
    <t>CANGAS</t>
  </si>
  <si>
    <t>692029108</t>
  </si>
  <si>
    <t>Pabellon Municipal de Romarigo</t>
  </si>
  <si>
    <t>Avd. de Lugo 1ª Travesia</t>
  </si>
  <si>
    <t>ANGEL FERNANDEZ</t>
  </si>
  <si>
    <t>BLUE</t>
  </si>
  <si>
    <t>cinaniatm@hotmail.com</t>
  </si>
  <si>
    <t>CD DEZ PORTAS LUGAUTO</t>
  </si>
  <si>
    <t>DEZ PORTAS LUGAUTO</t>
  </si>
  <si>
    <t>C. VALLE INCLÁN, 6, 5º F</t>
  </si>
  <si>
    <t>27004</t>
  </si>
  <si>
    <t>LUGO</t>
  </si>
  <si>
    <t>672219714</t>
  </si>
  <si>
    <t>Pabellón de Frigsa</t>
  </si>
  <si>
    <t>C. Monte Faro, s.n.</t>
  </si>
  <si>
    <t>NORMAN JAVIER VEIGA ÁLVAREZ</t>
  </si>
  <si>
    <t>STAG ***</t>
  </si>
  <si>
    <t>dezportas@hotmail.com</t>
  </si>
  <si>
    <t>27003</t>
  </si>
  <si>
    <t>Donic</t>
  </si>
  <si>
    <t>DISPONIBILIDAD</t>
  </si>
  <si>
    <t>AZUL-NEGRO</t>
  </si>
  <si>
    <t>NITTAKU***</t>
  </si>
  <si>
    <t>CLUB NARON T.M.</t>
  </si>
  <si>
    <t>MERCEDES FREIRE LAGO, Nº 4</t>
  </si>
  <si>
    <t>MERCEDES FREIRE LAGO, Nº 4 - BAJO</t>
  </si>
  <si>
    <t>ANTONIO LASEN CASAS</t>
  </si>
  <si>
    <t>677343968</t>
  </si>
  <si>
    <t>AZULES</t>
  </si>
  <si>
    <t>lasencasas@hotmail.com</t>
  </si>
  <si>
    <t>AVDA. BUENOS AIRES 5 Y 6 -10º B</t>
  </si>
  <si>
    <t>667898848</t>
  </si>
  <si>
    <t>FRANCISCO GONZALEZ RODRIGUEZ</t>
  </si>
  <si>
    <t>quiconchi@hotmail.com</t>
  </si>
  <si>
    <t>CLUB FERROL TM</t>
  </si>
  <si>
    <t>C/CASTELAO, S/N - CASA DO DEPORTE</t>
  </si>
  <si>
    <t>15406</t>
  </si>
  <si>
    <t>622224647</t>
  </si>
  <si>
    <t>CASA DO DEPORTE</t>
  </si>
  <si>
    <t>JOSE ANDRES NODAR ELICECHEA</t>
  </si>
  <si>
    <t>600855414</t>
  </si>
  <si>
    <t>K-2008</t>
  </si>
  <si>
    <t>andres.nodar@gmail.com</t>
  </si>
  <si>
    <t>PABLO LOIS</t>
  </si>
  <si>
    <t>649222979</t>
  </si>
  <si>
    <t>josecalvopose@mundo-r.com</t>
  </si>
  <si>
    <t>LICEO CASINO - C.P.E.I.P. AREALONGA</t>
  </si>
  <si>
    <t>AREALONGA</t>
  </si>
  <si>
    <t>ANTONIO CASTRO MONTENEGRO</t>
  </si>
  <si>
    <t>663683371</t>
  </si>
  <si>
    <t>AZUL/AMARILLA</t>
  </si>
  <si>
    <t>986712517</t>
  </si>
  <si>
    <t>NARONENSE</t>
  </si>
  <si>
    <t>ADRIAN VIDAL FERNÁNDEZ</t>
  </si>
  <si>
    <t>639071577</t>
  </si>
  <si>
    <t>HELIOS ASESORIA SERINTE</t>
  </si>
  <si>
    <t>.ALAMEDA DO TORREIRO S/N</t>
  </si>
  <si>
    <t>A.D. VINCIOS - CONSTR. DANTAS</t>
  </si>
  <si>
    <t>A.D. VINCIOS-CONST. DANTAS</t>
  </si>
  <si>
    <t>*SIN ASCENSO</t>
  </si>
  <si>
    <t>986360305</t>
  </si>
  <si>
    <t>Ximnasio IES Terra de Turonio</t>
  </si>
  <si>
    <t>As Gaiandas s/n</t>
  </si>
  <si>
    <t>Manuel Pereiro Pérez</t>
  </si>
  <si>
    <t>Tibhar</t>
  </si>
  <si>
    <t>Smash 28</t>
  </si>
  <si>
    <t>Roja / negra</t>
  </si>
  <si>
    <t>986384016</t>
  </si>
  <si>
    <t>OTRAS ACTIVIDADES</t>
  </si>
  <si>
    <t>CLUB DEL MAR PROMESAS</t>
  </si>
  <si>
    <t>HOTEL CHIPS SAN XOAN</t>
  </si>
  <si>
    <t>TENIS DE MESA MONTE PORREIRO</t>
  </si>
  <si>
    <t>AVDA. MONTECELO S/N</t>
  </si>
  <si>
    <t>SUPERCHESP</t>
  </si>
  <si>
    <t>VALLE INCLÁN, 6, 5ºF</t>
  </si>
  <si>
    <t>PABELLÓN DE FRIGSA</t>
  </si>
  <si>
    <t>MONTE FARO S/N</t>
  </si>
  <si>
    <t>NORMAN VEIGA</t>
  </si>
  <si>
    <t>San Xoán Veteranos</t>
  </si>
  <si>
    <t>SE</t>
  </si>
  <si>
    <t>3ª DIVISIÓN MASCULINA</t>
  </si>
  <si>
    <t>G2</t>
  </si>
  <si>
    <t>Helios Asesoría Serinte</t>
  </si>
  <si>
    <t>Helios Bembrive T.M.</t>
  </si>
  <si>
    <t>G3</t>
  </si>
  <si>
    <t>Club Narón T.M.</t>
  </si>
  <si>
    <t>Escola Cidade de Narón</t>
  </si>
  <si>
    <t>G4</t>
  </si>
  <si>
    <t>Dez Portas Lugauto Porta da Estación</t>
  </si>
  <si>
    <t>DP Lugauto Porta Estación</t>
  </si>
  <si>
    <t>Afer Formación de Rábade</t>
  </si>
  <si>
    <t>Afer Formación/Rábade</t>
  </si>
  <si>
    <t>Breogán Oleiros</t>
  </si>
  <si>
    <t>Breogán Oleiros "C"</t>
  </si>
  <si>
    <t>Ribadeo/Rest. San Miguel</t>
  </si>
  <si>
    <t>Dez Portas Lugauto Porta Falsa</t>
  </si>
  <si>
    <t>DP Lugauto Porta Falsa</t>
  </si>
  <si>
    <t>Club del Mar Juvenil</t>
  </si>
  <si>
    <t>C.T.M. Lalín</t>
  </si>
  <si>
    <t>Oroso T.M. Hotel Santa Cruz</t>
  </si>
  <si>
    <t>Oroso Hotel Sta. Cruz</t>
  </si>
  <si>
    <t>Conxo T.M.</t>
  </si>
  <si>
    <t>G16</t>
  </si>
  <si>
    <t>Sociedad Liceo de Noia</t>
  </si>
  <si>
    <t>Liceo de Noia "B"</t>
  </si>
  <si>
    <t>G18</t>
  </si>
  <si>
    <t>Galmédica Ourense Tenis de Mesa</t>
  </si>
  <si>
    <t>Galmédica Ourense</t>
  </si>
  <si>
    <t>Liceo de Noia "C"</t>
  </si>
  <si>
    <t>Grupo Barros-Cambados</t>
  </si>
  <si>
    <t>Helios Restaurante Cielito Lindo</t>
  </si>
  <si>
    <t>A.D. Vincios - Lucas Tojal</t>
  </si>
  <si>
    <t>Vincios/Lucas Tojal</t>
  </si>
  <si>
    <t>Liceo Vilagarcía Xuvenil</t>
  </si>
  <si>
    <t>G26</t>
  </si>
  <si>
    <t>Cinania Merengues do Morrazo</t>
  </si>
  <si>
    <t>Cinania Mereng. Morrazo</t>
  </si>
  <si>
    <t>A.D. Dubratambre</t>
  </si>
  <si>
    <t>S.D. Hípica</t>
  </si>
  <si>
    <t>G29</t>
  </si>
  <si>
    <t>Cafetería Lareka-Autosisán</t>
  </si>
  <si>
    <t>Caf. Lareka-Autosisán</t>
  </si>
  <si>
    <t>Helios Asesoría Serinte "B"</t>
  </si>
  <si>
    <t>EFEGA formación S.D. Ribadeo</t>
  </si>
  <si>
    <t>1º DIVISIÓN GALEGA</t>
  </si>
  <si>
    <t>Club Cambre TM</t>
  </si>
  <si>
    <t>Cambre T.M.</t>
  </si>
  <si>
    <t>Conxo Ponte de Ferro</t>
  </si>
  <si>
    <t>Arteal Ventanas</t>
  </si>
  <si>
    <t>Café Bar Estudiante Prom.</t>
  </si>
  <si>
    <t>T.M. Milagrosa</t>
  </si>
  <si>
    <t>Dez Portas Lugauto Caixa Rural</t>
  </si>
  <si>
    <t>Dez Portas Caixa Rural</t>
  </si>
  <si>
    <t>Pavillón Municipal Dos Deportes de San Cibrao</t>
  </si>
  <si>
    <t>A/Da Veiga s/n - San Cibrao</t>
  </si>
  <si>
    <t>San Cibrao</t>
  </si>
  <si>
    <t>Breogán Oleiros "B"</t>
  </si>
  <si>
    <t>Liceo de Noia "D"</t>
  </si>
  <si>
    <t>Club del Mar Infantil</t>
  </si>
  <si>
    <t>G45</t>
  </si>
  <si>
    <t>Cambre T.M. Promesas</t>
  </si>
  <si>
    <t>Cambre Promesas</t>
  </si>
  <si>
    <t>Breogán Oleiros "D"</t>
  </si>
  <si>
    <t>C.T.M. Lalín "B"</t>
  </si>
  <si>
    <t>Liceo Vilagarcía Infantil</t>
  </si>
  <si>
    <t>Cinania Clínica Dental Amador</t>
  </si>
  <si>
    <t>Club Remo Mecos T.M.</t>
  </si>
  <si>
    <t>A.D. Vincios "B"</t>
  </si>
  <si>
    <t>S.C.D. Atlético San Antonio</t>
  </si>
  <si>
    <t>G55</t>
  </si>
  <si>
    <t>Dez Portas Porta Nova</t>
  </si>
  <si>
    <t>TDM Pub Punto K</t>
  </si>
  <si>
    <t>G71</t>
  </si>
  <si>
    <t>Club Tenis de Mesa Espedregada</t>
  </si>
  <si>
    <t>G72</t>
  </si>
  <si>
    <t>Club Rábade Tenis de Mesa</t>
  </si>
  <si>
    <t>G76</t>
  </si>
  <si>
    <t>TDM Blanco y Guerra Abogados-Viveiro</t>
  </si>
  <si>
    <t>Dez Portas Lugauto Porta Santiago</t>
  </si>
  <si>
    <t>G79</t>
  </si>
  <si>
    <t>G81</t>
  </si>
  <si>
    <t>G82</t>
  </si>
  <si>
    <t>G84</t>
  </si>
  <si>
    <t>Breogán Oleiros "F"</t>
  </si>
  <si>
    <t>G85</t>
  </si>
  <si>
    <t>Cambre T.M. Juvenil</t>
  </si>
  <si>
    <t>Hipica Metrosidero</t>
  </si>
  <si>
    <t>G87</t>
  </si>
  <si>
    <t>Cidade de Narón "B"</t>
  </si>
  <si>
    <t>G88</t>
  </si>
  <si>
    <t>San Xoán T.M. Infantil</t>
  </si>
  <si>
    <t>G90</t>
  </si>
  <si>
    <t>G91</t>
  </si>
  <si>
    <t>G92</t>
  </si>
  <si>
    <t>Breogán Oleiros "E"</t>
  </si>
  <si>
    <t>G93</t>
  </si>
  <si>
    <t>A.D. Vincios</t>
  </si>
  <si>
    <t>Guisseppe Anthony</t>
  </si>
  <si>
    <t>Liceo de Noia "E"</t>
  </si>
  <si>
    <t>Arteal Ventanas "B"</t>
  </si>
  <si>
    <t>G101</t>
  </si>
  <si>
    <t>Helios Panaderia Blanco</t>
  </si>
  <si>
    <t>C.T.M. Vigo - Inmobiliaria Navas</t>
  </si>
  <si>
    <t>Cinania Frigoríficos Morrazo</t>
  </si>
  <si>
    <t>G107</t>
  </si>
  <si>
    <t>Oroso T.M. Peluquería Tije</t>
  </si>
  <si>
    <t>Nº EQUIPO</t>
  </si>
  <si>
    <t>Nº CLUB</t>
  </si>
  <si>
    <t>S.D.C. Atlético San Antonio</t>
  </si>
  <si>
    <t>C.T.M. Coruña</t>
  </si>
  <si>
    <t>FEDERACIÓN GALEGA DE TENIS DE MESA</t>
  </si>
  <si>
    <t>CIF: V15149453</t>
  </si>
  <si>
    <t>DATOS OFICIAIS CONTACTO CLUB</t>
  </si>
  <si>
    <t>EMAIL:</t>
  </si>
  <si>
    <t>DOMICILIO:</t>
  </si>
  <si>
    <t>POBOACIÓN:</t>
  </si>
  <si>
    <t>PROVINCIA:</t>
  </si>
  <si>
    <t>Ao marcar a casilla en amarelo cunha X. Acepto esta ficha de inscrición como DECLARACIÓN FORMAL e a incorporación dos datos ao ficheiro da FGTM.</t>
  </si>
  <si>
    <t>A CONTINUACIÓN DEBE ENCHER UNHA FOLLA DE INSCRICIÓN POR CADA EQUIPO QUE ESTE NO LISTADO</t>
  </si>
  <si>
    <t>SE DESEXA REALIZAR UN EQUIPO NOVO, DEBE ENCHER A FOLLA "NOVO EQUIPO"</t>
  </si>
  <si>
    <t>TODA INSCRICIÓN QUE NON LEVE APARELLADO O PAGAMENTO DOS DEREITOS DE INSCRICIÓN DO EQUIPO DARASE COMO NON REALIZADA</t>
  </si>
  <si>
    <t>A cumprimentación desta Ficha de Inscrición ten carácter de DECLARACIÓN FORMAL do Club en todos os datos que se achegan e, moi especialmente, nos datos referidos á persoa que designa o club como representante da entidade ante a FGTM e na dirección de correo electrónico, que será a dirección oficial do club para os efectos previstos tanto na Lei de Réxime Xurídico das Administracións e do Procedemento Administrativo Común (Artigos 32, 45 e 59.3) como no Regulamento de Disciplina Deportiva da RFETM (Artigo 81).</t>
  </si>
  <si>
    <t>Para os efectos do disposto na normativa vixente relativa á protección de datos de carácter persoal (Lei Orgánica 15/1999, do 13 de decembro, de Protección de datos), infórmase que os seus datos van ser incorporados a un ficheiro de datos creado baixo a responsabilidade da FGTM co exclusivo fin de xestionar todo o relativo á relación que mantén pola súa afiliación con esta Federación e á participación do Club e dos seus directivos, técnicos e deportistas nas competicións oficiais que esta organiza, podendo exercer o seu dereito de acceso, modificación ou cancelación ante a FGTM na dirección arriba indicada.</t>
  </si>
  <si>
    <t>O resto de datos se dispoñemos deles sairán automaticamente. Modificar ou incluír o que sexa necesario.</t>
  </si>
  <si>
    <t>NON</t>
  </si>
  <si>
    <t>EQUIPO Nº:</t>
  </si>
  <si>
    <t>CLUB Nº:</t>
  </si>
  <si>
    <t>RENUNCIA:</t>
  </si>
  <si>
    <t>caso de renuncia</t>
  </si>
  <si>
    <t>DATOS EQUIPO</t>
  </si>
  <si>
    <t>NOME OFICIAL:</t>
  </si>
  <si>
    <t>NOME COMERCIAL:</t>
  </si>
  <si>
    <t>TELÉFONO:</t>
  </si>
  <si>
    <t>CODIGO POSTAL:</t>
  </si>
  <si>
    <t>LOCAL DE XOGO</t>
  </si>
  <si>
    <t>NOME:</t>
  </si>
  <si>
    <t>CÓDIGO POSTAL:</t>
  </si>
  <si>
    <t>RESPONSABLE</t>
  </si>
  <si>
    <t>TELÉFONO MÓVIL:</t>
  </si>
  <si>
    <t>MATERIAL</t>
  </si>
  <si>
    <t>MESA</t>
  </si>
  <si>
    <t>MARCA:</t>
  </si>
  <si>
    <t>MODELO:</t>
  </si>
  <si>
    <t>COR:</t>
  </si>
  <si>
    <t>PELOTA</t>
  </si>
  <si>
    <t>TIPO:</t>
  </si>
  <si>
    <t>Ver listado de mesas autorizadas ITTF</t>
  </si>
  <si>
    <t>Ver listado de pelotas autorizadas ITTF</t>
  </si>
  <si>
    <t>COMPETICIÓN</t>
  </si>
  <si>
    <t>De 16 a 19</t>
  </si>
  <si>
    <t>De 9 a 12</t>
  </si>
  <si>
    <t>DÍA PREFERIDO:</t>
  </si>
  <si>
    <t>HORARIO SÁBADO:</t>
  </si>
  <si>
    <t>HORARIO DOMINGO:</t>
  </si>
  <si>
    <t>ASCENSO POR RENUNCIAS</t>
  </si>
  <si>
    <t>SOLICITO ASCENDER A CATEGORÍA SUPERIOR SE HOUBESE RENUNCIAS:</t>
  </si>
  <si>
    <t>OBSERVACIÓNS:</t>
  </si>
  <si>
    <t>ENVIADO POR:</t>
  </si>
  <si>
    <t>Indicar o nome da persoa que encheu o formulario, correo electrónico e teléfono móbil.</t>
  </si>
  <si>
    <t>FINISTERRE TENIS DE MESA</t>
  </si>
  <si>
    <t>REF</t>
  </si>
  <si>
    <t>NOMBRE</t>
  </si>
  <si>
    <t>AGRUPACION DEPORTIVA CP ZAS</t>
  </si>
  <si>
    <t>AGRUPACION DEPORTIVA XUVENIL MILAGROSA</t>
  </si>
  <si>
    <t>CINANIA TENIS DE MESA</t>
  </si>
  <si>
    <t>CIRCULO RECREATIVO CULTURAL PORRIÑO</t>
  </si>
  <si>
    <t>CLUB TENIS DE MESA NAUTICO DE VIVEIRO</t>
  </si>
  <si>
    <t>CLUB TENIS DE MESA SAN CIPRIAN</t>
  </si>
  <si>
    <t>CLUB VIMIANZO TENIS DE MESA</t>
  </si>
  <si>
    <t>GRUMICO SOCIEDAD DEPORTIVA</t>
  </si>
  <si>
    <t>LICEO CASINO DE TUY</t>
  </si>
  <si>
    <t>RECREO CULTURAL DE A ESTRADA</t>
  </si>
  <si>
    <t>S.D.C. ATLETICO SAN ANTONIO</t>
  </si>
  <si>
    <t>SOCIEDADE DEPORTIVA A BAÑA</t>
  </si>
  <si>
    <t>E-mail: secretariafgtm@fgtm.es</t>
  </si>
  <si>
    <t>PERSOA DE CONTACTO</t>
  </si>
  <si>
    <t>POBOACIÓN</t>
  </si>
  <si>
    <t>PRESIDENTE</t>
  </si>
  <si>
    <t>Nº REXISTRO NA DIRECCIÓN XERAL PARA O DEPORTE DA XUNTA DE GALICIA</t>
  </si>
  <si>
    <t>DOMICILIO</t>
  </si>
  <si>
    <t>TELEFONO MÓBIL</t>
  </si>
  <si>
    <t>Luis Ksado, 17 (Local 20) - 36209 Vigo (Pontevedra)</t>
  </si>
  <si>
    <t>DIVISION</t>
  </si>
  <si>
    <t>3ª Nac. Masc.</t>
  </si>
  <si>
    <t>1ª Gal. Masc.</t>
  </si>
  <si>
    <t>2ª Gal. Masc.</t>
  </si>
  <si>
    <t>2ª Nac. Fem.</t>
  </si>
  <si>
    <r>
      <t xml:space="preserve">Cambiar a </t>
    </r>
    <r>
      <rPr>
        <b/>
        <sz val="8"/>
        <color rgb="FFFF0000"/>
        <rFont val="Calibri"/>
        <family val="2"/>
        <charset val="1"/>
      </rPr>
      <t>SI</t>
    </r>
    <r>
      <rPr>
        <sz val="8"/>
        <rFont val="Calibri"/>
        <family val="2"/>
        <charset val="1"/>
      </rPr>
      <t xml:space="preserve"> en</t>
    </r>
  </si>
  <si>
    <t>TEMPADA 2017/18</t>
  </si>
  <si>
    <t>LISTADO DE EQUIPOS GALEGOS</t>
  </si>
  <si>
    <t>G-1</t>
  </si>
  <si>
    <t>G-2</t>
  </si>
  <si>
    <t>G-13</t>
  </si>
  <si>
    <t>G-10</t>
  </si>
  <si>
    <t>Só hai que poñer o número de equipo. Este número obtense do LISTADO DE EQUIPOS.</t>
  </si>
  <si>
    <t>CATEGINIC</t>
  </si>
  <si>
    <t>CATEG</t>
  </si>
  <si>
    <t>3DM</t>
  </si>
  <si>
    <t>1GM</t>
  </si>
  <si>
    <t>SDF</t>
  </si>
  <si>
    <t>2GM</t>
  </si>
  <si>
    <r>
      <t xml:space="preserve">Indicar </t>
    </r>
    <r>
      <rPr>
        <b/>
        <sz val="8"/>
        <color rgb="FFFF0000"/>
        <rFont val="Calibri"/>
        <family val="2"/>
        <charset val="1"/>
      </rPr>
      <t>SI</t>
    </r>
    <r>
      <rPr>
        <sz val="8"/>
        <rFont val="Calibri"/>
        <family val="2"/>
        <charset val="1"/>
      </rPr>
      <t xml:space="preserve"> ou </t>
    </r>
    <r>
      <rPr>
        <b/>
        <sz val="8"/>
        <color rgb="FFFF0000"/>
        <rFont val="Calibri"/>
        <family val="2"/>
        <charset val="1"/>
      </rPr>
      <t>NON</t>
    </r>
    <r>
      <rPr>
        <sz val="8"/>
        <rFont val="Calibri"/>
        <family val="2"/>
        <charset val="1"/>
      </rPr>
      <t>, pois esta casilla é moi importante.</t>
    </r>
  </si>
  <si>
    <t>2ª NAC. FEM. / 2ª GAL. MASC.</t>
  </si>
  <si>
    <t>3ª NAC. MASC. / 1ª GAL. MASC.</t>
  </si>
  <si>
    <t>CIF CLUB</t>
  </si>
  <si>
    <t>NOME ABREVIADO:</t>
  </si>
  <si>
    <t>FOLLA DE INSCRIPCIÓN</t>
  </si>
  <si>
    <t>AD Zas Ponciano Nieto</t>
  </si>
  <si>
    <t>Hotel Chips Narón</t>
  </si>
  <si>
    <t>Cafetería Vilariño</t>
  </si>
  <si>
    <t>Grupo Barros Cambados TM</t>
  </si>
  <si>
    <t>S.D.C. Atlético San Antonio - Grao de Ouro</t>
  </si>
  <si>
    <t>ADM Ferrolterra</t>
  </si>
  <si>
    <t>AD Zas Construcciones Cernadas</t>
  </si>
  <si>
    <t>Monteferreiros "A"</t>
  </si>
  <si>
    <t>Cinania Multiservicios Contucho</t>
  </si>
  <si>
    <t>Cinania Autoescuela Cinania</t>
  </si>
  <si>
    <t>C.T.M. Coruña B</t>
  </si>
  <si>
    <t>Grumico A</t>
  </si>
  <si>
    <t>S.D.C. Atlético San Antonio/Embutidos Montepicato</t>
  </si>
  <si>
    <t>Narón/Pena Lopesa</t>
  </si>
  <si>
    <t>Hipica Coruña</t>
  </si>
  <si>
    <t>Club del Mar Alevín Masculino</t>
  </si>
  <si>
    <t>C.T.M. Coruña A</t>
  </si>
  <si>
    <t>CTM Vigo - AVV Calvario</t>
  </si>
  <si>
    <t>B-3 Giusseppe Anthony</t>
  </si>
  <si>
    <t>Club Narón T.M</t>
  </si>
  <si>
    <t>Aluminios Xeal</t>
  </si>
  <si>
    <t>Club San Xoán Deporte Galego</t>
  </si>
  <si>
    <t>S.D. A Baña</t>
  </si>
  <si>
    <t>MONTE PORREIRO PUB PATRIMONIO</t>
  </si>
  <si>
    <t>G-3</t>
  </si>
  <si>
    <t>G-4</t>
  </si>
  <si>
    <t>G-5</t>
  </si>
  <si>
    <t>G-6</t>
  </si>
  <si>
    <t>Liceo Villagarcía Juvenil</t>
  </si>
  <si>
    <t>G-7</t>
  </si>
  <si>
    <t>G-8</t>
  </si>
  <si>
    <t>G-9</t>
  </si>
  <si>
    <t>G-11</t>
  </si>
  <si>
    <t>G-12</t>
  </si>
  <si>
    <t>G-14</t>
  </si>
  <si>
    <t>G-15</t>
  </si>
  <si>
    <t>G-16</t>
  </si>
  <si>
    <t>G-17</t>
  </si>
  <si>
    <t>B-1 Guisseppe Anthony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</si>
  <si>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</si>
  <si>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</si>
  <si>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</si>
  <si>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</si>
  <si>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</si>
  <si>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</si>
  <si>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</si>
  <si>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</si>
  <si>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</si>
  <si>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</si>
  <si>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San Xoán TM ADM Ferrolterra</t>
  </si>
  <si>
    <t>G-28</t>
  </si>
  <si>
    <t>Nautalia viajes Narón</t>
  </si>
  <si>
    <t>Viveiro Tenis de Mesa</t>
  </si>
  <si>
    <t>Husqvarna Xuvenil CTMM</t>
  </si>
  <si>
    <t>G-29</t>
  </si>
  <si>
    <t>Audio Clinic CTM Milagrosa</t>
  </si>
  <si>
    <t>G-30</t>
  </si>
  <si>
    <t>G-31</t>
  </si>
  <si>
    <t>C.T.M. Vigo - La despensa de Clara</t>
  </si>
  <si>
    <t>G-32</t>
  </si>
  <si>
    <t>C.T.M Café Bar Estudiante Promesas</t>
  </si>
  <si>
    <t>G-33</t>
  </si>
  <si>
    <t>G-34</t>
  </si>
  <si>
    <t>G-35</t>
  </si>
  <si>
    <t>G-36</t>
  </si>
  <si>
    <t>G-37</t>
  </si>
  <si>
    <t>G-38</t>
  </si>
  <si>
    <t>G-39</t>
  </si>
  <si>
    <t>G-40</t>
  </si>
  <si>
    <t>Monteferreiros "B"</t>
  </si>
  <si>
    <t>G-41</t>
  </si>
  <si>
    <t>G-42</t>
  </si>
  <si>
    <t>AD Vincios Pax Floor</t>
  </si>
  <si>
    <t>G-43</t>
  </si>
  <si>
    <t>A.D. Vincios GB Auditores</t>
  </si>
  <si>
    <t>G-44</t>
  </si>
  <si>
    <t>G-45</t>
  </si>
  <si>
    <t>G-46</t>
  </si>
  <si>
    <t>G-47</t>
  </si>
  <si>
    <t>G-48</t>
  </si>
  <si>
    <t>G-49</t>
  </si>
  <si>
    <t>G-50</t>
  </si>
  <si>
    <t>G-51</t>
  </si>
  <si>
    <t>G-52</t>
  </si>
  <si>
    <t>G-53</t>
  </si>
  <si>
    <t>Club del Mar Alevín Femenino</t>
  </si>
  <si>
    <t>G-56</t>
  </si>
  <si>
    <t>G-54</t>
  </si>
  <si>
    <t>G-55</t>
  </si>
  <si>
    <t>G-60</t>
  </si>
  <si>
    <t>G-61</t>
  </si>
  <si>
    <t>G-58</t>
  </si>
  <si>
    <t>G-59</t>
  </si>
  <si>
    <t>G-62</t>
  </si>
  <si>
    <t>G-63</t>
  </si>
  <si>
    <t>Carnicería Luis Sanesteban Cao</t>
  </si>
  <si>
    <t>Narón/Óptica Valero</t>
  </si>
  <si>
    <t>Veteranos CTM Milagrosa</t>
  </si>
  <si>
    <t>B The Travel Brand Escuela CTMM</t>
  </si>
  <si>
    <t>G-64</t>
  </si>
  <si>
    <t>G-65</t>
  </si>
  <si>
    <t>G-66</t>
  </si>
  <si>
    <t>G-67</t>
  </si>
  <si>
    <t>G-69</t>
  </si>
  <si>
    <t>G-70</t>
  </si>
  <si>
    <t>G-71</t>
  </si>
  <si>
    <t>G-68</t>
  </si>
  <si>
    <t>Cinania Frigoríficos do Morrazo</t>
  </si>
  <si>
    <t>C.T.M Vigo Silvino</t>
  </si>
  <si>
    <t>C.T.M. Vigo - Carrasqueira</t>
  </si>
  <si>
    <t>B-2 Guisseppe Anthony</t>
  </si>
  <si>
    <t>C.T.M. Vigo Gym Body Gran Vía</t>
  </si>
  <si>
    <t>Concello de Mazaricos</t>
  </si>
  <si>
    <t>Liceo Vilagarcía Alevín</t>
  </si>
  <si>
    <t>Vimianzo TM</t>
  </si>
  <si>
    <t>Recreo Cultural de A Estrada "B"</t>
  </si>
  <si>
    <t>AD Zas O Pinar</t>
  </si>
  <si>
    <t>Caixa Rural Promesas CTMM</t>
  </si>
  <si>
    <t>G-72</t>
  </si>
  <si>
    <t>G-73</t>
  </si>
  <si>
    <t>G-74</t>
  </si>
  <si>
    <t>G-75</t>
  </si>
  <si>
    <t>G-76</t>
  </si>
  <si>
    <t>G-77</t>
  </si>
  <si>
    <t>G-78</t>
  </si>
  <si>
    <t>G-79</t>
  </si>
  <si>
    <t>G-80</t>
  </si>
  <si>
    <t>G-81</t>
  </si>
  <si>
    <t>G-82</t>
  </si>
  <si>
    <t>G-83</t>
  </si>
  <si>
    <t>G-84</t>
  </si>
  <si>
    <t>G-85</t>
  </si>
  <si>
    <t>G-86</t>
  </si>
  <si>
    <t>G-87</t>
  </si>
  <si>
    <t>G-88</t>
  </si>
  <si>
    <t>G-89</t>
  </si>
  <si>
    <t>G-90</t>
  </si>
  <si>
    <t>G-91</t>
  </si>
  <si>
    <t>G-92</t>
  </si>
  <si>
    <t>G-93</t>
  </si>
  <si>
    <t>G-94</t>
  </si>
  <si>
    <t>G-95</t>
  </si>
  <si>
    <t>G-96</t>
  </si>
  <si>
    <t>G-97</t>
  </si>
  <si>
    <t>G-98</t>
  </si>
  <si>
    <t>C.D. DEZ PORTAS LUGAUTO</t>
  </si>
  <si>
    <t>T.M. CONCELLO DE VIVEIRO - FUTURES</t>
  </si>
  <si>
    <t>G-99</t>
  </si>
  <si>
    <t>G-100</t>
  </si>
  <si>
    <t>G-101</t>
  </si>
  <si>
    <t>G-102</t>
  </si>
  <si>
    <t>G-103</t>
  </si>
  <si>
    <t>Mercantil Vigo Tenis de Mesa</t>
  </si>
  <si>
    <t>Carretera de las Plantas, S/N</t>
  </si>
  <si>
    <t>JUAN LOIS GONZALEZ</t>
  </si>
  <si>
    <t>XUSHAOFA +*** - BLANCA</t>
  </si>
  <si>
    <t>juanflois@gmail.com</t>
  </si>
  <si>
    <t>G-104</t>
  </si>
  <si>
    <t>Dez Portas - Grao de Ouro</t>
  </si>
  <si>
    <t>Lugo</t>
  </si>
  <si>
    <t>S.D. Ribadeo Carneros TTPRO</t>
  </si>
  <si>
    <t>Ribadeo</t>
  </si>
  <si>
    <t>San Xoán T.M.</t>
  </si>
  <si>
    <t>Veteranos Expectorantes</t>
  </si>
  <si>
    <t>T.D.M. San Ciprián Cervo</t>
  </si>
  <si>
    <t>1ª DIVISIÓN GALEGA</t>
  </si>
  <si>
    <t>Monte Porreiro Mixto</t>
  </si>
  <si>
    <t>Recreo Cultural de A Estrada "A"</t>
  </si>
  <si>
    <t>TDM Basanta Souto</t>
  </si>
  <si>
    <t>Arteal Ventanas "A"</t>
  </si>
  <si>
    <t>G-105</t>
  </si>
  <si>
    <t>Helios Secursa Formación</t>
  </si>
  <si>
    <t>Monte Porreiro Visit Pontevedra</t>
  </si>
  <si>
    <t>Monte Porreiro Promesas</t>
  </si>
  <si>
    <t>Monte Porreiro Mixilon</t>
  </si>
  <si>
    <t>Narón Promesas</t>
  </si>
  <si>
    <t>TDM Basanta Souto "A"</t>
  </si>
  <si>
    <t>Concello de Santa Comba</t>
  </si>
  <si>
    <t>G-106</t>
  </si>
  <si>
    <t>Pardavila T.M. Talleres Vitauto</t>
  </si>
  <si>
    <t>Cinania Tapería O Faro</t>
  </si>
  <si>
    <t>Sanjurjo Moda TM</t>
  </si>
  <si>
    <t>Sanjurjo Moda TM Vilalba</t>
  </si>
  <si>
    <t>G-107</t>
  </si>
  <si>
    <t>1ª DIVISIÓN FEMININA</t>
  </si>
  <si>
    <t>G-108</t>
  </si>
  <si>
    <t>AD Zas Restaurante Soneira</t>
  </si>
  <si>
    <t>G-109</t>
  </si>
  <si>
    <t>CTM Cidade de Narón</t>
  </si>
  <si>
    <t>G-110</t>
  </si>
  <si>
    <t>Breogán Oleiros F</t>
  </si>
  <si>
    <t>Dez Portas Café-Bar Karlos</t>
  </si>
  <si>
    <t>Promesas TM Concello Ribadeo</t>
  </si>
  <si>
    <t>G-111</t>
  </si>
  <si>
    <t>EMALCSA / Grumico "B"</t>
  </si>
  <si>
    <t>G-112</t>
  </si>
  <si>
    <t>CTM BEIRAS DO MIÑO</t>
  </si>
  <si>
    <t>CTM Beiras do Miño - Embutidos Montepicato</t>
  </si>
  <si>
    <t>CTM Beiras do Miño</t>
  </si>
  <si>
    <t>G-113</t>
  </si>
  <si>
    <t>Hípica Coruña</t>
  </si>
  <si>
    <t>G-114</t>
  </si>
  <si>
    <t>V.T.M. - Pinturas Figueiras</t>
  </si>
  <si>
    <t>G-115</t>
  </si>
  <si>
    <t>G-116</t>
  </si>
  <si>
    <t>V.T.M. - Pizzería Hilton</t>
  </si>
  <si>
    <t>G-117</t>
  </si>
  <si>
    <t>Oroso TM Trastes</t>
  </si>
  <si>
    <t>AD Zas Dimoble Bazar Baio</t>
  </si>
  <si>
    <t>Monteferreiros "C"</t>
  </si>
  <si>
    <t>G-118</t>
  </si>
  <si>
    <t>G-119</t>
  </si>
  <si>
    <t>T.M. C.R.C. Porriño</t>
  </si>
  <si>
    <t>T.M. C.R.C. Porriño "B"</t>
  </si>
  <si>
    <t>Helios Panaderia Blanco "B"</t>
  </si>
  <si>
    <t>G-120</t>
  </si>
  <si>
    <t>Relojería Enrique</t>
  </si>
  <si>
    <t>G-121</t>
  </si>
  <si>
    <t>T.M. C.R.C. Porriño "C"</t>
  </si>
  <si>
    <t>G-122</t>
  </si>
  <si>
    <t>Pardavila T.M. Tapería Os Cen Gaiteiros</t>
  </si>
  <si>
    <t>#</t>
  </si>
  <si>
    <t>Vilagarcía 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</si>
</sst>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b/>
      <sz val="10"/>
      <color rgb="FF0000FF"/>
      <name val="Arial"/>
      <family val="2"/>
      <charset val="1"/>
    </font>
    <font>
      <sz val="10"/>
      <color rgb="FF0000FF"/>
      <name val="Arial Narrow"/>
      <family val="2"/>
      <charset val="1"/>
    </font>
    <font>
      <sz val="10"/>
      <color rgb="FF0000FF"/>
      <name val="Arial"/>
      <family val="2"/>
      <charset val="1"/>
    </font>
    <font>
      <b/>
      <sz val="26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b/>
      <sz val="12"/>
      <color rgb="FFFF0000"/>
      <name val="Tahoma"/>
      <family val="2"/>
      <charset val="1"/>
    </font>
    <font>
      <b/>
      <sz val="11"/>
      <color rgb="FFFF0000"/>
      <name val="Calibri"/>
      <family val="2"/>
      <charset val="1"/>
    </font>
    <font>
      <sz val="22"/>
      <color rgb="FF000000"/>
      <name val="Calibri"/>
      <family val="2"/>
      <charset val="1"/>
    </font>
    <font>
      <sz val="28"/>
      <color rgb="FFFF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8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2"/>
      <color rgb="FFFF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18"/>
      <color rgb="FF0000FF"/>
      <name val="Calibri"/>
      <family val="2"/>
      <charset val="1"/>
    </font>
    <font>
      <b/>
      <sz val="9"/>
      <color rgb="FF0000FF"/>
      <name val="Tahoma"/>
      <family val="2"/>
      <charset val="1"/>
    </font>
    <font>
      <b/>
      <sz val="24"/>
      <color theme="0"/>
      <name val="Calibri"/>
      <family val="2"/>
    </font>
    <font>
      <b/>
      <sz val="11"/>
      <color rgb="FF0000FF"/>
      <name val="Arial"/>
      <family val="2"/>
      <charset val="1"/>
    </font>
    <font>
      <sz val="11"/>
      <color theme="0"/>
      <name val="Calibri"/>
      <family val="2"/>
      <charset val="1"/>
    </font>
    <font>
      <sz val="11"/>
      <name val="Calibri"/>
      <family val="2"/>
      <charset val="1"/>
    </font>
    <font>
      <b/>
      <sz val="11"/>
      <color theme="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rgb="FF93CDDD"/>
        <bgColor rgb="FFC0C0C0"/>
      </patternFill>
    </fill>
    <fill>
      <patternFill patternType="solid">
        <fgColor rgb="FFEBF1DE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FFCC00"/>
        <bgColor rgb="FFFFC000"/>
      </patternFill>
    </fill>
    <fill>
      <patternFill patternType="solid">
        <fgColor rgb="FFFFC000"/>
        <bgColor rgb="FFFFCC00"/>
      </patternFill>
    </fill>
    <fill>
      <patternFill patternType="solid">
        <fgColor rgb="FFFFCCCC"/>
        <bgColor rgb="FFFCD5B5"/>
      </patternFill>
    </fill>
    <fill>
      <patternFill patternType="solid">
        <fgColor rgb="FFCCFFFF"/>
        <bgColor rgb="FFCCE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99FF"/>
        <bgColor rgb="FF66FF66"/>
      </patternFill>
    </fill>
    <fill>
      <patternFill patternType="solid">
        <fgColor rgb="FF99CCFF"/>
        <bgColor rgb="FF008080"/>
      </patternFill>
    </fill>
    <fill>
      <patternFill patternType="solid">
        <fgColor rgb="FFCCECFF"/>
        <bgColor rgb="FFFFCCCC"/>
      </patternFill>
    </fill>
    <fill>
      <patternFill patternType="solid">
        <fgColor rgb="FFFFCCFF"/>
        <bgColor rgb="FFFF8080"/>
      </patternFill>
    </fill>
    <fill>
      <patternFill patternType="solid">
        <fgColor rgb="FFFFCCFF"/>
        <bgColor rgb="FFFFFFCC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rgb="FF008080"/>
      </patternFill>
    </fill>
    <fill>
      <patternFill patternType="solid">
        <fgColor rgb="FF99CCFF"/>
        <bgColor rgb="FF66FF66"/>
      </patternFill>
    </fill>
    <fill>
      <patternFill patternType="solid">
        <fgColor rgb="FF99CCFF"/>
        <bgColor rgb="FFFFCCCC"/>
      </patternFill>
    </fill>
    <fill>
      <patternFill patternType="solid">
        <fgColor rgb="FF6699FF"/>
        <bgColor rgb="FFFFCCCC"/>
      </patternFill>
    </fill>
    <fill>
      <patternFill patternType="solid">
        <fgColor rgb="FFFF99FF"/>
        <bgColor rgb="FFFFFFCC"/>
      </patternFill>
    </fill>
    <fill>
      <patternFill patternType="solid">
        <fgColor rgb="FFFF99FF"/>
        <bgColor rgb="FFFF808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25" fillId="0" borderId="0" applyBorder="0" applyProtection="0"/>
    <xf numFmtId="0" fontId="1" fillId="0" borderId="0"/>
  </cellStyleXfs>
  <cellXfs count="236">
    <xf numFmtId="0" fontId="0" fillId="0" borderId="0" xfId="0"/>
    <xf numFmtId="0" fontId="0" fillId="0" borderId="0" xfId="0" applyFont="1" applyBorder="1"/>
    <xf numFmtId="0" fontId="11" fillId="4" borderId="1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11" fillId="0" borderId="5" xfId="0" applyFont="1" applyBorder="1" applyProtection="1"/>
    <xf numFmtId="0" fontId="0" fillId="0" borderId="6" xfId="0" applyBorder="1" applyProtection="1"/>
    <xf numFmtId="0" fontId="0" fillId="0" borderId="6" xfId="0" applyBorder="1"/>
    <xf numFmtId="0" fontId="0" fillId="0" borderId="7" xfId="0" applyBorder="1"/>
    <xf numFmtId="0" fontId="11" fillId="0" borderId="8" xfId="0" applyFont="1" applyBorder="1" applyProtection="1"/>
    <xf numFmtId="0" fontId="0" fillId="0" borderId="9" xfId="0" applyBorder="1"/>
    <xf numFmtId="0" fontId="11" fillId="0" borderId="10" xfId="0" applyFont="1" applyBorder="1" applyProtection="1"/>
    <xf numFmtId="0" fontId="0" fillId="0" borderId="11" xfId="0" applyBorder="1"/>
    <xf numFmtId="0" fontId="0" fillId="0" borderId="12" xfId="0" applyBorder="1"/>
    <xf numFmtId="0" fontId="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11" fillId="0" borderId="0" xfId="0" applyFont="1" applyProtection="1"/>
    <xf numFmtId="0" fontId="0" fillId="0" borderId="0" xfId="0" applyProtection="1"/>
    <xf numFmtId="0" fontId="18" fillId="0" borderId="0" xfId="0" applyFont="1" applyProtection="1"/>
    <xf numFmtId="0" fontId="18" fillId="0" borderId="0" xfId="0" applyFont="1" applyAlignment="1" applyProtection="1">
      <alignment horizontal="left" vertical="top"/>
    </xf>
    <xf numFmtId="0" fontId="22" fillId="3" borderId="0" xfId="0" applyFont="1" applyFill="1" applyProtection="1"/>
    <xf numFmtId="0" fontId="11" fillId="6" borderId="1" xfId="0" applyFont="1" applyFill="1" applyBorder="1" applyProtection="1"/>
    <xf numFmtId="0" fontId="11" fillId="7" borderId="1" xfId="0" applyFont="1" applyFill="1" applyBorder="1" applyProtection="1"/>
    <xf numFmtId="0" fontId="0" fillId="7" borderId="1" xfId="0" applyFill="1" applyBorder="1" applyProtection="1"/>
    <xf numFmtId="0" fontId="11" fillId="7" borderId="1" xfId="0" applyFont="1" applyFill="1" applyBorder="1" applyAlignment="1" applyProtection="1">
      <alignment horizontal="right"/>
    </xf>
    <xf numFmtId="0" fontId="11" fillId="9" borderId="1" xfId="0" applyFont="1" applyFill="1" applyBorder="1" applyProtection="1"/>
    <xf numFmtId="0" fontId="0" fillId="9" borderId="1" xfId="0" applyFill="1" applyBorder="1" applyProtection="1"/>
    <xf numFmtId="0" fontId="23" fillId="3" borderId="0" xfId="0" applyFont="1" applyFill="1" applyProtection="1"/>
    <xf numFmtId="0" fontId="24" fillId="9" borderId="1" xfId="0" applyFont="1" applyFill="1" applyBorder="1" applyProtection="1"/>
    <xf numFmtId="0" fontId="11" fillId="10" borderId="1" xfId="0" applyFont="1" applyFill="1" applyBorder="1" applyProtection="1"/>
    <xf numFmtId="0" fontId="0" fillId="10" borderId="1" xfId="0" applyFill="1" applyBorder="1" applyProtection="1"/>
    <xf numFmtId="0" fontId="0" fillId="10" borderId="1" xfId="0" applyFill="1" applyBorder="1" applyAlignment="1" applyProtection="1"/>
    <xf numFmtId="0" fontId="11" fillId="10" borderId="1" xfId="0" applyFont="1" applyFill="1" applyBorder="1" applyAlignment="1" applyProtection="1">
      <alignment horizontal="right"/>
    </xf>
    <xf numFmtId="0" fontId="0" fillId="10" borderId="14" xfId="0" applyFill="1" applyBorder="1" applyProtection="1"/>
    <xf numFmtId="0" fontId="0" fillId="10" borderId="15" xfId="0" applyFill="1" applyBorder="1" applyProtection="1"/>
    <xf numFmtId="0" fontId="11" fillId="10" borderId="1" xfId="0" applyFont="1" applyFill="1" applyBorder="1" applyAlignment="1" applyProtection="1">
      <alignment horizontal="right" vertical="center"/>
    </xf>
    <xf numFmtId="0" fontId="26" fillId="0" borderId="0" xfId="0" applyFont="1" applyProtection="1"/>
    <xf numFmtId="0" fontId="11" fillId="2" borderId="14" xfId="0" applyFont="1" applyFill="1" applyBorder="1" applyAlignment="1" applyProtection="1"/>
    <xf numFmtId="0" fontId="11" fillId="2" borderId="13" xfId="0" applyFont="1" applyFill="1" applyBorder="1" applyAlignment="1" applyProtection="1"/>
    <xf numFmtId="0" fontId="11" fillId="2" borderId="15" xfId="0" applyFont="1" applyFill="1" applyBorder="1" applyAlignment="1" applyProtection="1"/>
    <xf numFmtId="0" fontId="18" fillId="0" borderId="0" xfId="0" applyFont="1" applyAlignment="1" applyProtection="1">
      <alignment vertical="top"/>
    </xf>
    <xf numFmtId="0" fontId="28" fillId="11" borderId="0" xfId="0" applyFont="1" applyFill="1" applyAlignment="1">
      <alignment horizontal="center"/>
    </xf>
    <xf numFmtId="0" fontId="28" fillId="11" borderId="0" xfId="0" applyFont="1" applyFill="1"/>
    <xf numFmtId="0" fontId="0" fillId="14" borderId="0" xfId="0" applyFill="1"/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9" fillId="5" borderId="1" xfId="0" applyFont="1" applyFill="1" applyBorder="1" applyAlignment="1" applyProtection="1">
      <alignment horizontal="center" vertical="center" shrinkToFit="1"/>
      <protection locked="0"/>
    </xf>
    <xf numFmtId="0" fontId="0" fillId="16" borderId="0" xfId="0" applyFill="1"/>
    <xf numFmtId="0" fontId="0" fillId="0" borderId="0" xfId="0" applyAlignment="1">
      <alignment horizontal="center"/>
    </xf>
    <xf numFmtId="0" fontId="34" fillId="0" borderId="0" xfId="0" applyFont="1" applyFill="1" applyBorder="1" applyAlignment="1" applyProtection="1">
      <alignment vertical="center"/>
    </xf>
    <xf numFmtId="0" fontId="35" fillId="19" borderId="0" xfId="0" applyFont="1" applyFill="1"/>
    <xf numFmtId="0" fontId="35" fillId="20" borderId="0" xfId="0" applyFont="1" applyFill="1"/>
    <xf numFmtId="0" fontId="35" fillId="21" borderId="0" xfId="0" applyFont="1" applyFill="1"/>
    <xf numFmtId="0" fontId="3" fillId="22" borderId="0" xfId="0" applyFont="1" applyFill="1" applyBorder="1" applyAlignment="1">
      <alignment horizontal="center" vertical="center"/>
    </xf>
    <xf numFmtId="0" fontId="3" fillId="22" borderId="0" xfId="0" applyFont="1" applyFill="1" applyBorder="1"/>
    <xf numFmtId="0" fontId="0" fillId="22" borderId="0" xfId="2" applyFont="1" applyFill="1" applyBorder="1" applyAlignment="1">
      <alignment wrapText="1"/>
    </xf>
    <xf numFmtId="0" fontId="0" fillId="22" borderId="0" xfId="0" applyFont="1" applyFill="1" applyBorder="1"/>
    <xf numFmtId="0" fontId="4" fillId="22" borderId="0" xfId="0" applyFont="1" applyFill="1" applyBorder="1"/>
    <xf numFmtId="0" fontId="0" fillId="22" borderId="0" xfId="2" applyFont="1" applyFill="1" applyBorder="1" applyAlignment="1">
      <alignment horizontal="right" wrapText="1"/>
    </xf>
    <xf numFmtId="0" fontId="0" fillId="23" borderId="0" xfId="0" applyFill="1"/>
    <xf numFmtId="0" fontId="3" fillId="23" borderId="0" xfId="0" applyFont="1" applyFill="1" applyBorder="1"/>
    <xf numFmtId="0" fontId="0" fillId="23" borderId="0" xfId="2" applyFont="1" applyFill="1" applyBorder="1" applyAlignment="1">
      <alignment wrapText="1"/>
    </xf>
    <xf numFmtId="0" fontId="0" fillId="23" borderId="0" xfId="2" applyFont="1" applyFill="1" applyBorder="1" applyAlignment="1">
      <alignment horizontal="right" wrapText="1"/>
    </xf>
    <xf numFmtId="0" fontId="0" fillId="23" borderId="3" xfId="0" applyFill="1" applyBorder="1"/>
    <xf numFmtId="0" fontId="3" fillId="23" borderId="0" xfId="0" applyFont="1" applyFill="1" applyBorder="1" applyAlignment="1">
      <alignment horizontal="center" vertical="center"/>
    </xf>
    <xf numFmtId="0" fontId="0" fillId="23" borderId="0" xfId="0" applyFill="1" applyAlignment="1"/>
    <xf numFmtId="0" fontId="0" fillId="23" borderId="17" xfId="0" applyFill="1" applyBorder="1"/>
    <xf numFmtId="0" fontId="0" fillId="23" borderId="0" xfId="0" applyFill="1" applyBorder="1"/>
    <xf numFmtId="0" fontId="3" fillId="23" borderId="0" xfId="0" applyFont="1" applyFill="1" applyBorder="1" applyAlignment="1">
      <alignment horizontal="left" vertical="center"/>
    </xf>
    <xf numFmtId="0" fontId="0" fillId="23" borderId="0" xfId="0" applyFont="1" applyFill="1" applyBorder="1"/>
    <xf numFmtId="0" fontId="0" fillId="23" borderId="0" xfId="0" applyFill="1" applyBorder="1" applyAlignment="1"/>
    <xf numFmtId="0" fontId="0" fillId="16" borderId="0" xfId="0" applyFill="1" applyAlignment="1"/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0" fillId="16" borderId="0" xfId="0" applyFill="1" applyBorder="1"/>
    <xf numFmtId="0" fontId="3" fillId="16" borderId="0" xfId="0" applyFont="1" applyFill="1" applyBorder="1" applyAlignment="1">
      <alignment horizontal="center" vertical="center"/>
    </xf>
    <xf numFmtId="0" fontId="3" fillId="16" borderId="0" xfId="0" applyFont="1" applyFill="1" applyBorder="1"/>
    <xf numFmtId="0" fontId="3" fillId="24" borderId="0" xfId="0" applyFont="1" applyFill="1" applyBorder="1"/>
    <xf numFmtId="0" fontId="0" fillId="16" borderId="0" xfId="0" applyFill="1" applyBorder="1" applyAlignment="1"/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/>
    <xf numFmtId="0" fontId="0" fillId="17" borderId="0" xfId="2" applyFont="1" applyFill="1" applyBorder="1" applyAlignment="1">
      <alignment wrapText="1"/>
    </xf>
    <xf numFmtId="0" fontId="0" fillId="17" borderId="0" xfId="0" applyFill="1" applyBorder="1"/>
    <xf numFmtId="0" fontId="3" fillId="26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0" xfId="0" applyFont="1" applyFill="1" applyBorder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35" fillId="30" borderId="0" xfId="0" applyFont="1" applyFill="1"/>
    <xf numFmtId="0" fontId="36" fillId="15" borderId="0" xfId="0" applyFont="1" applyFill="1"/>
    <xf numFmtId="0" fontId="36" fillId="15" borderId="0" xfId="0" applyFont="1" applyFill="1" applyAlignment="1">
      <alignment horizontal="center"/>
    </xf>
    <xf numFmtId="0" fontId="35" fillId="30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35" fillId="19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35" fillId="20" borderId="0" xfId="0" applyFont="1" applyFill="1" applyAlignment="1">
      <alignment horizontal="center"/>
    </xf>
    <xf numFmtId="0" fontId="0" fillId="27" borderId="0" xfId="0" applyFill="1" applyAlignment="1">
      <alignment horizontal="center"/>
    </xf>
    <xf numFmtId="0" fontId="35" fillId="21" borderId="0" xfId="0" applyFont="1" applyFill="1" applyAlignment="1">
      <alignment horizontal="center"/>
    </xf>
    <xf numFmtId="0" fontId="0" fillId="12" borderId="0" xfId="0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Fill="1" applyProtection="1"/>
    <xf numFmtId="0" fontId="16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center"/>
    </xf>
    <xf numFmtId="0" fontId="3" fillId="0" borderId="0" xfId="0" applyFont="1" applyProtection="1"/>
    <xf numFmtId="0" fontId="0" fillId="6" borderId="1" xfId="0" applyFill="1" applyBorder="1" applyProtection="1"/>
    <xf numFmtId="0" fontId="0" fillId="6" borderId="14" xfId="0" applyFill="1" applyBorder="1" applyProtection="1"/>
    <xf numFmtId="0" fontId="0" fillId="6" borderId="15" xfId="0" applyFill="1" applyBorder="1" applyProtection="1"/>
    <xf numFmtId="0" fontId="11" fillId="6" borderId="1" xfId="0" applyFont="1" applyFill="1" applyBorder="1" applyAlignment="1" applyProtection="1">
      <alignment horizontal="right"/>
    </xf>
    <xf numFmtId="0" fontId="0" fillId="7" borderId="14" xfId="0" applyFill="1" applyBorder="1" applyProtection="1"/>
    <xf numFmtId="0" fontId="0" fillId="7" borderId="15" xfId="0" applyFill="1" applyBorder="1" applyProtection="1"/>
    <xf numFmtId="0" fontId="0" fillId="9" borderId="14" xfId="0" applyFill="1" applyBorder="1" applyProtection="1"/>
    <xf numFmtId="0" fontId="0" fillId="9" borderId="15" xfId="0" applyFill="1" applyBorder="1" applyProtection="1"/>
    <xf numFmtId="0" fontId="0" fillId="0" borderId="0" xfId="0" applyAlignment="1" applyProtection="1"/>
    <xf numFmtId="0" fontId="0" fillId="15" borderId="0" xfId="0" applyFill="1"/>
    <xf numFmtId="0" fontId="0" fillId="31" borderId="0" xfId="0" applyFill="1"/>
    <xf numFmtId="0" fontId="28" fillId="0" borderId="0" xfId="0" applyFont="1" applyAlignment="1">
      <alignment horizontal="center"/>
    </xf>
    <xf numFmtId="0" fontId="28" fillId="0" borderId="0" xfId="0" applyFont="1"/>
    <xf numFmtId="0" fontId="28" fillId="12" borderId="0" xfId="0" applyFont="1" applyFill="1" applyProtection="1">
      <protection locked="0" hidden="1"/>
    </xf>
    <xf numFmtId="0" fontId="28" fillId="0" borderId="0" xfId="0" applyFont="1" applyProtection="1">
      <protection locked="0" hidden="1"/>
    </xf>
    <xf numFmtId="164" fontId="0" fillId="22" borderId="0" xfId="0" applyNumberFormat="1" applyFont="1" applyFill="1" applyBorder="1"/>
    <xf numFmtId="164" fontId="36" fillId="15" borderId="0" xfId="0" applyNumberFormat="1" applyFont="1" applyFill="1"/>
    <xf numFmtId="164" fontId="35" fillId="30" borderId="0" xfId="0" applyNumberFormat="1" applyFont="1" applyFill="1"/>
    <xf numFmtId="164" fontId="0" fillId="29" borderId="0" xfId="0" applyNumberFormat="1" applyFill="1"/>
    <xf numFmtId="164" fontId="35" fillId="19" borderId="0" xfId="0" applyNumberFormat="1" applyFont="1" applyFill="1"/>
    <xf numFmtId="164" fontId="0" fillId="28" borderId="0" xfId="0" applyNumberFormat="1" applyFill="1"/>
    <xf numFmtId="164" fontId="35" fillId="20" borderId="0" xfId="0" applyNumberFormat="1" applyFont="1" applyFill="1"/>
    <xf numFmtId="164" fontId="0" fillId="27" borderId="0" xfId="0" applyNumberFormat="1" applyFill="1"/>
    <xf numFmtId="164" fontId="35" fillId="21" borderId="0" xfId="0" applyNumberFormat="1" applyFont="1" applyFill="1"/>
    <xf numFmtId="164" fontId="1" fillId="22" borderId="0" xfId="2" applyNumberFormat="1" applyFont="1" applyFill="1" applyBorder="1"/>
    <xf numFmtId="164" fontId="0" fillId="23" borderId="0" xfId="0" applyNumberFormat="1" applyFill="1" applyBorder="1"/>
    <xf numFmtId="164" fontId="1" fillId="23" borderId="0" xfId="2" applyNumberFormat="1" applyFont="1" applyFill="1" applyBorder="1"/>
    <xf numFmtId="164" fontId="0" fillId="23" borderId="0" xfId="0" applyNumberFormat="1" applyFill="1" applyBorder="1" applyAlignment="1"/>
    <xf numFmtId="164" fontId="0" fillId="17" borderId="0" xfId="0" applyNumberFormat="1" applyFill="1" applyBorder="1"/>
    <xf numFmtId="164" fontId="0" fillId="16" borderId="0" xfId="0" applyNumberFormat="1" applyFill="1" applyBorder="1"/>
    <xf numFmtId="164" fontId="0" fillId="16" borderId="0" xfId="0" applyNumberFormat="1" applyFill="1" applyBorder="1" applyAlignment="1"/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/>
    <xf numFmtId="0" fontId="0" fillId="32" borderId="0" xfId="0" applyFill="1" applyBorder="1"/>
    <xf numFmtId="164" fontId="0" fillId="32" borderId="0" xfId="0" applyNumberFormat="1" applyFill="1" applyBorder="1"/>
    <xf numFmtId="0" fontId="0" fillId="32" borderId="17" xfId="0" applyFill="1" applyBorder="1"/>
    <xf numFmtId="0" fontId="0" fillId="32" borderId="3" xfId="0" applyFill="1" applyBorder="1"/>
    <xf numFmtId="0" fontId="0" fillId="32" borderId="0" xfId="0" applyFill="1"/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/>
    <xf numFmtId="0" fontId="0" fillId="33" borderId="0" xfId="0" applyFont="1" applyFill="1" applyBorder="1"/>
    <xf numFmtId="0" fontId="0" fillId="33" borderId="0" xfId="2" applyFont="1" applyFill="1" applyBorder="1" applyAlignment="1">
      <alignment wrapText="1"/>
    </xf>
    <xf numFmtId="164" fontId="0" fillId="33" borderId="0" xfId="0" applyNumberFormat="1" applyFont="1" applyFill="1" applyBorder="1"/>
    <xf numFmtId="0" fontId="3" fillId="31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1" borderId="0" xfId="0" applyFont="1" applyFill="1" applyBorder="1"/>
    <xf numFmtId="0" fontId="0" fillId="31" borderId="0" xfId="0" applyFill="1" applyBorder="1"/>
    <xf numFmtId="164" fontId="0" fillId="31" borderId="0" xfId="0" applyNumberFormat="1" applyFill="1" applyBorder="1"/>
    <xf numFmtId="0" fontId="0" fillId="32" borderId="0" xfId="2" applyFont="1" applyFill="1" applyBorder="1" applyAlignment="1">
      <alignment wrapText="1"/>
    </xf>
    <xf numFmtId="0" fontId="3" fillId="15" borderId="0" xfId="0" applyFont="1" applyFill="1" applyBorder="1" applyAlignment="1">
      <alignment horizontal="center" vertical="center"/>
    </xf>
    <xf numFmtId="0" fontId="3" fillId="15" borderId="0" xfId="0" applyFont="1" applyFill="1" applyBorder="1"/>
    <xf numFmtId="0" fontId="0" fillId="15" borderId="0" xfId="0" applyFill="1" applyBorder="1"/>
    <xf numFmtId="164" fontId="0" fillId="15" borderId="0" xfId="0" applyNumberFormat="1" applyFill="1" applyBorder="1"/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/>
    <xf numFmtId="0" fontId="36" fillId="31" borderId="0" xfId="0" applyFont="1" applyFill="1" applyAlignment="1">
      <alignment horizontal="center"/>
    </xf>
    <xf numFmtId="0" fontId="36" fillId="31" borderId="0" xfId="0" applyFont="1" applyFill="1"/>
    <xf numFmtId="164" fontId="36" fillId="31" borderId="0" xfId="0" applyNumberFormat="1" applyFont="1" applyFill="1"/>
    <xf numFmtId="0" fontId="4" fillId="33" borderId="0" xfId="0" applyFont="1" applyFill="1" applyBorder="1"/>
    <xf numFmtId="0" fontId="3" fillId="34" borderId="0" xfId="0" applyFont="1" applyFill="1" applyBorder="1"/>
    <xf numFmtId="0" fontId="0" fillId="31" borderId="0" xfId="0" applyFill="1" applyBorder="1" applyAlignment="1"/>
    <xf numFmtId="164" fontId="0" fillId="31" borderId="0" xfId="0" applyNumberFormat="1" applyFill="1" applyBorder="1" applyAlignment="1"/>
    <xf numFmtId="0" fontId="0" fillId="31" borderId="0" xfId="0" applyFill="1" applyAlignment="1"/>
    <xf numFmtId="0" fontId="3" fillId="36" borderId="0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27" borderId="0" xfId="0" applyFont="1" applyFill="1" applyBorder="1"/>
    <xf numFmtId="0" fontId="0" fillId="27" borderId="0" xfId="2" applyFont="1" applyFill="1" applyBorder="1" applyAlignment="1">
      <alignment wrapText="1"/>
    </xf>
    <xf numFmtId="0" fontId="0" fillId="27" borderId="0" xfId="0" applyFill="1" applyBorder="1"/>
    <xf numFmtId="164" fontId="0" fillId="27" borderId="0" xfId="0" applyNumberFormat="1" applyFill="1" applyBorder="1"/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29" fillId="5" borderId="1" xfId="0" applyFont="1" applyFill="1" applyBorder="1" applyAlignment="1" applyProtection="1">
      <alignment horizontal="left" vertical="center" shrinkToFit="1"/>
      <protection locked="0"/>
    </xf>
    <xf numFmtId="0" fontId="32" fillId="0" borderId="1" xfId="0" applyFont="1" applyBorder="1" applyAlignment="1" applyProtection="1">
      <alignment horizontal="justify" vertical="center" wrapText="1"/>
    </xf>
    <xf numFmtId="0" fontId="0" fillId="5" borderId="14" xfId="0" applyFont="1" applyFill="1" applyBorder="1" applyAlignment="1" applyProtection="1">
      <alignment horizontal="left" vertical="center"/>
      <protection locked="0"/>
    </xf>
    <xf numFmtId="0" fontId="0" fillId="5" borderId="13" xfId="0" applyFont="1" applyFill="1" applyBorder="1" applyAlignment="1" applyProtection="1">
      <alignment horizontal="left" vertical="center"/>
      <protection locked="0"/>
    </xf>
    <xf numFmtId="0" fontId="0" fillId="5" borderId="15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1" fillId="4" borderId="14" xfId="0" applyFont="1" applyFill="1" applyBorder="1" applyAlignment="1" applyProtection="1">
      <alignment horizontal="left" vertical="center"/>
    </xf>
    <xf numFmtId="0" fontId="11" fillId="4" borderId="13" xfId="0" applyFont="1" applyFill="1" applyBorder="1" applyAlignment="1" applyProtection="1">
      <alignment horizontal="left" vertical="center"/>
    </xf>
    <xf numFmtId="0" fontId="11" fillId="4" borderId="15" xfId="0" applyFont="1" applyFill="1" applyBorder="1" applyAlignment="1" applyProtection="1">
      <alignment horizontal="left" vertical="center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29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33" fillId="13" borderId="0" xfId="0" applyFont="1" applyFill="1" applyAlignment="1">
      <alignment horizontal="center"/>
    </xf>
    <xf numFmtId="0" fontId="11" fillId="0" borderId="1" xfId="0" applyFont="1" applyBorder="1" applyAlignment="1" applyProtection="1">
      <alignment horizontal="right" vertical="top"/>
    </xf>
    <xf numFmtId="0" fontId="14" fillId="0" borderId="1" xfId="0" applyFont="1" applyBorder="1" applyAlignment="1" applyProtection="1">
      <alignment horizontal="center" vertical="top"/>
      <protection locked="0" hidden="1"/>
    </xf>
    <xf numFmtId="0" fontId="27" fillId="2" borderId="1" xfId="0" applyFont="1" applyFill="1" applyBorder="1" applyAlignment="1" applyProtection="1">
      <alignment horizontal="center" vertical="center"/>
      <protection locked="0" hidden="1"/>
    </xf>
    <xf numFmtId="0" fontId="14" fillId="10" borderId="16" xfId="0" applyFont="1" applyFill="1" applyBorder="1" applyAlignment="1" applyProtection="1">
      <alignment horizontal="left" vertical="top"/>
      <protection locked="0" hidden="1"/>
    </xf>
    <xf numFmtId="0" fontId="14" fillId="10" borderId="2" xfId="0" applyFont="1" applyFill="1" applyBorder="1" applyAlignment="1" applyProtection="1">
      <alignment horizontal="left" vertical="top"/>
      <protection locked="0" hidden="1"/>
    </xf>
    <xf numFmtId="0" fontId="14" fillId="10" borderId="4" xfId="0" applyFont="1" applyFill="1" applyBorder="1" applyAlignment="1" applyProtection="1">
      <alignment horizontal="left" vertical="top"/>
      <protection locked="0" hidden="1"/>
    </xf>
    <xf numFmtId="0" fontId="11" fillId="0" borderId="1" xfId="0" applyFont="1" applyBorder="1" applyAlignment="1" applyProtection="1">
      <alignment horizontal="center" vertical="top"/>
    </xf>
    <xf numFmtId="0" fontId="14" fillId="9" borderId="1" xfId="0" applyFont="1" applyFill="1" applyBorder="1" applyAlignment="1" applyProtection="1">
      <alignment horizontal="center" vertical="center"/>
      <protection locked="0" hidden="1"/>
    </xf>
    <xf numFmtId="164" fontId="14" fillId="9" borderId="1" xfId="0" applyNumberFormat="1" applyFont="1" applyFill="1" applyBorder="1" applyAlignment="1" applyProtection="1">
      <alignment horizontal="center"/>
      <protection locked="0" hidden="1"/>
    </xf>
    <xf numFmtId="0" fontId="18" fillId="0" borderId="0" xfId="0" applyFont="1" applyBorder="1" applyAlignment="1" applyProtection="1">
      <alignment horizontal="left" vertical="top" wrapText="1"/>
    </xf>
    <xf numFmtId="0" fontId="22" fillId="3" borderId="11" xfId="0" applyFont="1" applyFill="1" applyBorder="1" applyAlignment="1" applyProtection="1">
      <alignment horizontal="left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25" fillId="0" borderId="6" xfId="1" applyBorder="1" applyAlignment="1" applyProtection="1">
      <alignment horizontal="center"/>
    </xf>
    <xf numFmtId="0" fontId="14" fillId="10" borderId="14" xfId="0" applyFont="1" applyFill="1" applyBorder="1" applyAlignment="1" applyProtection="1">
      <alignment horizontal="center" vertical="center"/>
      <protection locked="0" hidden="1"/>
    </xf>
    <xf numFmtId="0" fontId="14" fillId="10" borderId="13" xfId="0" applyFont="1" applyFill="1" applyBorder="1" applyAlignment="1" applyProtection="1">
      <alignment horizontal="center" vertical="center"/>
      <protection locked="0" hidden="1"/>
    </xf>
    <xf numFmtId="0" fontId="14" fillId="10" borderId="15" xfId="0" applyFont="1" applyFill="1" applyBorder="1" applyAlignment="1" applyProtection="1">
      <alignment horizontal="center" vertical="center"/>
      <protection locked="0" hidden="1"/>
    </xf>
    <xf numFmtId="0" fontId="14" fillId="9" borderId="1" xfId="0" applyFont="1" applyFill="1" applyBorder="1" applyAlignment="1" applyProtection="1">
      <alignment horizontal="left"/>
      <protection locked="0" hidden="1"/>
    </xf>
    <xf numFmtId="0" fontId="14" fillId="7" borderId="1" xfId="0" applyFont="1" applyFill="1" applyBorder="1" applyAlignment="1" applyProtection="1">
      <alignment horizontal="left" vertical="center"/>
      <protection locked="0" hidden="1"/>
    </xf>
    <xf numFmtId="0" fontId="14" fillId="8" borderId="1" xfId="0" applyFont="1" applyFill="1" applyBorder="1" applyAlignment="1" applyProtection="1">
      <alignment horizontal="center" vertical="center"/>
      <protection locked="0" hidden="1"/>
    </xf>
    <xf numFmtId="0" fontId="14" fillId="6" borderId="1" xfId="0" applyFont="1" applyFill="1" applyBorder="1" applyAlignment="1" applyProtection="1">
      <alignment horizontal="left" vertical="center"/>
      <protection locked="0" hidden="1"/>
    </xf>
    <xf numFmtId="0" fontId="14" fillId="6" borderId="1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Border="1" applyAlignment="1" applyProtection="1">
      <alignment horizontal="left"/>
      <protection locked="0" hidden="1"/>
    </xf>
    <xf numFmtId="0" fontId="21" fillId="0" borderId="0" xfId="0" applyFont="1" applyBorder="1" applyAlignment="1" applyProtection="1">
      <alignment horizontal="left" shrinkToFit="1"/>
      <protection locked="0" hidden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  <protection locked="0" hidden="1"/>
    </xf>
    <xf numFmtId="0" fontId="16" fillId="0" borderId="0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12" borderId="0" xfId="0" applyFont="1" applyFill="1" applyProtection="1">
      <protection locked="0" hidden="1"/>
    </xf>
    <xf numFmtId="0" fontId="29" fillId="0" borderId="0" xfId="0" applyFont="1" applyProtection="1">
      <protection locked="0" hidden="1"/>
    </xf>
    <xf numFmtId="49" fontId="36" fillId="15" borderId="0" xfId="0" applyNumberFormat="1" applyFont="1" applyFill="1"/>
    <xf numFmtId="0" fontId="36" fillId="22" borderId="0" xfId="0" applyFont="1" applyFill="1" applyBorder="1"/>
    <xf numFmtId="0" fontId="37" fillId="18" borderId="0" xfId="0" applyFont="1" applyFill="1" applyAlignment="1">
      <alignment horizontal="center"/>
    </xf>
  </cellXfs>
  <cellStyles count="3">
    <cellStyle name="Hipervínculo" xfId="1" builtinId="8"/>
    <cellStyle name="Normal" xfId="0" builtinId="0"/>
    <cellStyle name="TableStyleLight1" xfId="2" xr:uid="{00000000-0005-0000-0000-000002000000}"/>
  </cellStyles>
  <dxfs count="8"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ECFF"/>
      <rgbColor rgb="FFCCFFCC"/>
      <rgbColor rgb="FFEBF1DE"/>
      <rgbColor rgb="FF93CDDD"/>
      <rgbColor rgb="FFFF66FF"/>
      <rgbColor rgb="FFCC99FF"/>
      <rgbColor rgb="FFFCD5B5"/>
      <rgbColor rgb="FF3366FF"/>
      <rgbColor rgb="FF66FF66"/>
      <rgbColor rgb="FF92D050"/>
      <rgbColor rgb="FFFFCC00"/>
      <rgbColor rgb="FFFFC0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99FF"/>
      <color rgb="FFCCECFF"/>
      <color rgb="FFFF99FF"/>
      <color rgb="FF99CCFF"/>
      <color rgb="FF66CCFF"/>
      <color rgb="FF000066"/>
      <color rgb="FF000099"/>
      <color rgb="FFFF00FF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175261</xdr:colOff>
      <xdr:row>0</xdr:row>
      <xdr:rowOff>60960</xdr:rowOff>
    </xdr:from>
    <xdr:to>
      <xdr:col>2</xdr:col>
      <xdr:colOff>601981</xdr:colOff>
      <xdr:row>4</xdr:row>
      <xdr:rowOff>144780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D1D8DC-B059-4BFA-9C89-422975544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1" y="60960"/>
          <a:ext cx="1219200" cy="1219200"/>
        </a:xfrm>
        <a:prstGeom prst="rect">
          <a:avLst/>
        </a:prstGeom>
      </xdr:spPr>
    </xdr:pic>
    <xdr:clientData/>
  </xdr:twoCellAnchor>
  <xdr:twoCellAnchor>
    <xdr:from>
      <xdr:col>8</xdr:col>
      <xdr:colOff>342900</xdr:colOff>
      <xdr:row>0</xdr:row>
      <xdr:rowOff>83820</xdr:rowOff>
    </xdr:from>
    <xdr:to>
      <xdr:col>11</xdr:col>
      <xdr:colOff>393831</xdr:colOff>
      <xdr:row>2</xdr:row>
      <xdr:rowOff>990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CE0BBF42-5697-4B0E-970A-774270C2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0780" y="83820"/>
          <a:ext cx="2306451" cy="54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2</xdr:row>
      <xdr:rowOff>53340</xdr:rowOff>
    </xdr:from>
    <xdr:to>
      <xdr:col>10</xdr:col>
      <xdr:colOff>320040</xdr:colOff>
      <xdr:row>4</xdr:row>
      <xdr:rowOff>53035</xdr:rowOff>
    </xdr:to>
    <xdr:pic>
      <xdr:nvPicPr>
        <xdr:cNvPr id="7" name="20 Imagen" descr="Deporte_Galego.png">
          <a:extLst>
            <a:ext uri="{FF2B5EF4-FFF2-40B4-BE49-F238E27FC236}">
              <a16:creationId xmlns:a16="http://schemas.microsoft.com/office/drawing/2014/main" id="{CB468B38-73FE-48E3-A150-7E252E333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685800"/>
          <a:ext cx="1211580" cy="502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7151BF-5DDA-4065-82CA-F1FD366D3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1DF14B3-3126-4D50-9ACE-AB0103B0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D13C3BFC-6280-4069-8B65-387FE3068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3A6978-47C3-41DE-8A40-BD14E8D48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31E803B-802E-4236-B653-4EA30AA0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F354F6E6-9C7D-4534-9C4B-E9CCCFDE7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0BF286-6AF0-492C-8B0C-C2555849B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255598D-05A4-4149-9F31-9AC02802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3E64E56E-6701-4583-B7DF-C86FCB48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CB8A0E-9607-427B-ABD8-EB91F45C3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721B1F2-0C21-45D3-9745-12F3DC82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0D82F98A-03BC-4B15-B994-213D3ABA2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46</xdr:col>
      <xdr:colOff>236220</xdr:colOff>
      <xdr:row>39</xdr:row>
      <xdr:rowOff>167640</xdr:rowOff>
    </xdr:to>
    <xdr:sp macro="" textlink="">
      <xdr:nvSpPr>
        <xdr:cNvPr id="9218" name="shapetype_202" hidden="1">
          <a:extLst>
            <a:ext uri="{FF2B5EF4-FFF2-40B4-BE49-F238E27FC236}">
              <a16:creationId xmlns:a16="http://schemas.microsoft.com/office/drawing/2014/main" id="{00000000-0008-0000-0900-0000022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D289482-069E-4453-BD27-BCDB936E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CA61505B-7547-4F11-A7FC-43407314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10" name="20 Imagen" descr="Deporte_Galego.png">
          <a:extLst>
            <a:ext uri="{FF2B5EF4-FFF2-40B4-BE49-F238E27FC236}">
              <a16:creationId xmlns:a16="http://schemas.microsoft.com/office/drawing/2014/main" id="{8E3220F5-AFF2-448D-AB90-AA9269DB7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1AF5178-FC9F-4659-B3DE-7E3CF1871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AF98C473-8910-4F2E-BDF2-687EC2F8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7" name="20 Imagen" descr="Deporte_Galego.png">
          <a:extLst>
            <a:ext uri="{FF2B5EF4-FFF2-40B4-BE49-F238E27FC236}">
              <a16:creationId xmlns:a16="http://schemas.microsoft.com/office/drawing/2014/main" id="{43FE4A2D-68BA-4993-84B2-573FB279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A1630D-275A-487C-AADD-32BC85FAF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7C4651A-0DCC-4CDF-831F-3F87BC4C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77DEE303-972D-4AEB-9D9B-9E7B95F45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6ADD3-36AA-41A1-9E68-EF2E5C0F9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6794617-6781-436D-9507-F2EA08EA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BF0F009A-0F29-4DFA-862B-3FCC71085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05D9F1-EBF8-48D9-8C07-3BCA38AA7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1AA0BB1-B7FE-4FC3-9AE5-D7C662EB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877505E5-5538-41CC-AC90-22250B5CF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50F113-7B06-4D57-94BF-A5177C8F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0AAC518-0B13-4966-AFD6-1F6A80F4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0ECB2DD6-8CF3-415B-A1AC-4B854CBD6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B34E7E-567F-442E-B80B-CFDD81F90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8F35AE9B-7C63-4AE2-94AA-BF30265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7" name="20 Imagen" descr="Deporte_Galego.png">
          <a:extLst>
            <a:ext uri="{FF2B5EF4-FFF2-40B4-BE49-F238E27FC236}">
              <a16:creationId xmlns:a16="http://schemas.microsoft.com/office/drawing/2014/main" id="{23061F74-FBD2-4556-9718-D2513D95D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60960</xdr:colOff>
      <xdr:row>5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372A14-4C5A-4E43-B866-DFCA622AE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219200" cy="1219200"/>
        </a:xfrm>
        <a:prstGeom prst="rect">
          <a:avLst/>
        </a:prstGeom>
      </xdr:spPr>
    </xdr:pic>
    <xdr:clientData/>
  </xdr:twoCellAnchor>
  <xdr:twoCellAnchor>
    <xdr:from>
      <xdr:col>30</xdr:col>
      <xdr:colOff>83821</xdr:colOff>
      <xdr:row>0</xdr:row>
      <xdr:rowOff>53339</xdr:rowOff>
    </xdr:from>
    <xdr:to>
      <xdr:col>44</xdr:col>
      <xdr:colOff>103388</xdr:colOff>
      <xdr:row>1</xdr:row>
      <xdr:rowOff>160020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7D7F4F1-2DCF-4C8D-823D-7BEEDFC2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7221" y="53339"/>
          <a:ext cx="2046487" cy="48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53340</xdr:colOff>
      <xdr:row>2</xdr:row>
      <xdr:rowOff>1</xdr:rowOff>
    </xdr:from>
    <xdr:to>
      <xdr:col>38</xdr:col>
      <xdr:colOff>15240</xdr:colOff>
      <xdr:row>3</xdr:row>
      <xdr:rowOff>213223</xdr:rowOff>
    </xdr:to>
    <xdr:pic>
      <xdr:nvPicPr>
        <xdr:cNvPr id="4" name="20 Imagen" descr="Deporte_Galego.png">
          <a:extLst>
            <a:ext uri="{FF2B5EF4-FFF2-40B4-BE49-F238E27FC236}">
              <a16:creationId xmlns:a16="http://schemas.microsoft.com/office/drawing/2014/main" id="{C241761E-BE53-44FD-8F1E-924F85777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632461"/>
          <a:ext cx="1120140" cy="46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old.ittf.com/_front_page/ittf1.asp?category=balls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old.ittf.com/_front_page/ittf1.asp?category=ball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7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old.ittf.com/_front_page/ittf1.asp?category=balls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8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old.ittf.com/_front_page/ittf1.asp?category=balls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9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old.ittf.com/_front_page/ittf1.asp?category=balls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10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old.ittf.com/_front_page/ittf1.asp?category=balls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1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11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old.ittf.com/_front_page/ittf1.asp?category=balls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2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12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old.ittf.com/_front_page/ittf1.asp?category=bal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old.ittf.com/_front_page/ittf1.asp?category=ball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old.ittf.com/_front_page/ittf1.asp?category=ball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old.ittf.com/_front_page/ittf1.asp?category=balls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://www.old.ittf.com/_front_page/ittf1.asp?category=tables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old.ittf.com/_front_page/ittf1.asp?category=bal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9"/>
  <sheetViews>
    <sheetView zoomScale="70" zoomScaleNormal="70" workbookViewId="0"/>
  </sheetViews>
  <sheetFormatPr baseColWidth="10" defaultRowHeight="15" x14ac:dyDescent="0.25"/>
  <cols>
    <col min="1" max="1" width="6.7109375" bestFit="1" customWidth="1"/>
    <col min="2" max="2" width="47.85546875" bestFit="1" customWidth="1"/>
    <col min="3" max="3" width="6.7109375" bestFit="1" customWidth="1"/>
  </cols>
  <sheetData>
    <row r="1" spans="1:3" x14ac:dyDescent="0.25">
      <c r="A1" s="42" t="s">
        <v>565</v>
      </c>
      <c r="B1" s="42" t="s">
        <v>566</v>
      </c>
      <c r="C1" s="42" t="s">
        <v>565</v>
      </c>
    </row>
    <row r="2" spans="1:3" x14ac:dyDescent="0.25">
      <c r="A2" s="44">
        <v>366</v>
      </c>
      <c r="B2" s="44" t="s">
        <v>27</v>
      </c>
      <c r="C2" s="44">
        <f>A2</f>
        <v>366</v>
      </c>
    </row>
    <row r="3" spans="1:3" x14ac:dyDescent="0.25">
      <c r="A3" s="44">
        <v>722</v>
      </c>
      <c r="B3" s="44" t="s">
        <v>64</v>
      </c>
      <c r="C3" s="44">
        <f t="shared" ref="C3:C66" si="0">A3</f>
        <v>722</v>
      </c>
    </row>
    <row r="4" spans="1:3" x14ac:dyDescent="0.25">
      <c r="A4" s="44">
        <v>500</v>
      </c>
      <c r="B4" s="44" t="s">
        <v>41</v>
      </c>
      <c r="C4" s="44">
        <f t="shared" si="0"/>
        <v>500</v>
      </c>
    </row>
    <row r="5" spans="1:3" x14ac:dyDescent="0.25">
      <c r="A5" s="44">
        <v>462</v>
      </c>
      <c r="B5" s="44" t="s">
        <v>35</v>
      </c>
      <c r="C5" s="44">
        <f t="shared" si="0"/>
        <v>462</v>
      </c>
    </row>
    <row r="6" spans="1:3" x14ac:dyDescent="0.25">
      <c r="A6">
        <v>487</v>
      </c>
      <c r="B6" t="s">
        <v>40</v>
      </c>
      <c r="C6">
        <f t="shared" si="0"/>
        <v>487</v>
      </c>
    </row>
    <row r="7" spans="1:3" x14ac:dyDescent="0.25">
      <c r="A7">
        <v>10341</v>
      </c>
      <c r="B7" t="s">
        <v>567</v>
      </c>
      <c r="C7">
        <f t="shared" si="0"/>
        <v>10341</v>
      </c>
    </row>
    <row r="8" spans="1:3" x14ac:dyDescent="0.25">
      <c r="A8">
        <v>210</v>
      </c>
      <c r="B8" t="s">
        <v>20</v>
      </c>
      <c r="C8">
        <f t="shared" si="0"/>
        <v>210</v>
      </c>
    </row>
    <row r="9" spans="1:3" x14ac:dyDescent="0.25">
      <c r="A9" s="44">
        <v>463</v>
      </c>
      <c r="B9" s="44" t="s">
        <v>36</v>
      </c>
      <c r="C9" s="44">
        <f t="shared" si="0"/>
        <v>463</v>
      </c>
    </row>
    <row r="10" spans="1:3" x14ac:dyDescent="0.25">
      <c r="A10">
        <v>461</v>
      </c>
      <c r="B10" t="s">
        <v>34</v>
      </c>
      <c r="C10">
        <f t="shared" si="0"/>
        <v>461</v>
      </c>
    </row>
    <row r="11" spans="1:3" x14ac:dyDescent="0.25">
      <c r="A11">
        <v>10223</v>
      </c>
      <c r="B11" t="s">
        <v>568</v>
      </c>
      <c r="C11">
        <f t="shared" si="0"/>
        <v>10223</v>
      </c>
    </row>
    <row r="12" spans="1:3" x14ac:dyDescent="0.25">
      <c r="A12" s="44">
        <v>163</v>
      </c>
      <c r="B12" s="44" t="s">
        <v>15</v>
      </c>
      <c r="C12" s="44">
        <f t="shared" si="0"/>
        <v>163</v>
      </c>
    </row>
    <row r="13" spans="1:3" x14ac:dyDescent="0.25">
      <c r="A13" s="44">
        <v>647</v>
      </c>
      <c r="B13" s="44" t="s">
        <v>52</v>
      </c>
      <c r="C13" s="44">
        <f t="shared" si="0"/>
        <v>647</v>
      </c>
    </row>
    <row r="14" spans="1:3" x14ac:dyDescent="0.25">
      <c r="A14">
        <v>175</v>
      </c>
      <c r="B14" t="s">
        <v>16</v>
      </c>
      <c r="C14">
        <f t="shared" si="0"/>
        <v>175</v>
      </c>
    </row>
    <row r="15" spans="1:3" x14ac:dyDescent="0.25">
      <c r="A15" s="44">
        <v>10020</v>
      </c>
      <c r="B15" s="44" t="s">
        <v>66</v>
      </c>
      <c r="C15" s="44">
        <f t="shared" si="0"/>
        <v>10020</v>
      </c>
    </row>
    <row r="16" spans="1:3" x14ac:dyDescent="0.25">
      <c r="A16" s="44">
        <v>532</v>
      </c>
      <c r="B16" s="44" t="s">
        <v>45</v>
      </c>
      <c r="C16" s="44">
        <f t="shared" si="0"/>
        <v>532</v>
      </c>
    </row>
    <row r="17" spans="1:3" x14ac:dyDescent="0.25">
      <c r="A17" s="44">
        <v>10021</v>
      </c>
      <c r="B17" s="44" t="s">
        <v>67</v>
      </c>
      <c r="C17" s="44">
        <f t="shared" si="0"/>
        <v>10021</v>
      </c>
    </row>
    <row r="18" spans="1:3" x14ac:dyDescent="0.25">
      <c r="A18" s="44">
        <v>486</v>
      </c>
      <c r="B18" s="44" t="s">
        <v>39</v>
      </c>
      <c r="C18" s="44">
        <f t="shared" si="0"/>
        <v>486</v>
      </c>
    </row>
    <row r="19" spans="1:3" x14ac:dyDescent="0.25">
      <c r="A19" s="44">
        <v>683</v>
      </c>
      <c r="B19" s="44" t="s">
        <v>60</v>
      </c>
      <c r="C19" s="44">
        <f t="shared" si="0"/>
        <v>683</v>
      </c>
    </row>
    <row r="20" spans="1:3" x14ac:dyDescent="0.25">
      <c r="A20" s="44">
        <v>605</v>
      </c>
      <c r="B20" s="44" t="s">
        <v>50</v>
      </c>
      <c r="C20" s="44">
        <f t="shared" si="0"/>
        <v>605</v>
      </c>
    </row>
    <row r="21" spans="1:3" x14ac:dyDescent="0.25">
      <c r="A21">
        <v>43</v>
      </c>
      <c r="B21" t="s">
        <v>4</v>
      </c>
      <c r="C21">
        <f t="shared" si="0"/>
        <v>43</v>
      </c>
    </row>
    <row r="22" spans="1:3" x14ac:dyDescent="0.25">
      <c r="A22">
        <v>341</v>
      </c>
      <c r="B22" t="s">
        <v>26</v>
      </c>
      <c r="C22">
        <f t="shared" si="0"/>
        <v>341</v>
      </c>
    </row>
    <row r="23" spans="1:3" x14ac:dyDescent="0.25">
      <c r="A23" s="44">
        <v>465</v>
      </c>
      <c r="B23" s="44" t="s">
        <v>38</v>
      </c>
      <c r="C23" s="44">
        <f t="shared" si="0"/>
        <v>465</v>
      </c>
    </row>
    <row r="24" spans="1:3" x14ac:dyDescent="0.25">
      <c r="A24" s="44">
        <v>517</v>
      </c>
      <c r="B24" s="44" t="s">
        <v>43</v>
      </c>
      <c r="C24" s="44">
        <f t="shared" si="0"/>
        <v>517</v>
      </c>
    </row>
    <row r="25" spans="1:3" x14ac:dyDescent="0.25">
      <c r="A25" s="44">
        <v>658</v>
      </c>
      <c r="B25" s="44" t="s">
        <v>55</v>
      </c>
      <c r="C25" s="44">
        <f t="shared" si="0"/>
        <v>658</v>
      </c>
    </row>
    <row r="26" spans="1:3" x14ac:dyDescent="0.25">
      <c r="A26">
        <v>641</v>
      </c>
      <c r="B26" t="s">
        <v>569</v>
      </c>
      <c r="C26">
        <f t="shared" si="0"/>
        <v>641</v>
      </c>
    </row>
    <row r="27" spans="1:3" x14ac:dyDescent="0.25">
      <c r="A27">
        <v>235</v>
      </c>
      <c r="B27" t="s">
        <v>22</v>
      </c>
      <c r="C27">
        <f t="shared" si="0"/>
        <v>235</v>
      </c>
    </row>
    <row r="28" spans="1:3" x14ac:dyDescent="0.25">
      <c r="A28" s="44">
        <v>208</v>
      </c>
      <c r="B28" s="44" t="s">
        <v>19</v>
      </c>
      <c r="C28" s="44">
        <f t="shared" si="0"/>
        <v>208</v>
      </c>
    </row>
    <row r="29" spans="1:3" x14ac:dyDescent="0.25">
      <c r="A29" s="44">
        <v>68</v>
      </c>
      <c r="B29" s="44" t="s">
        <v>7</v>
      </c>
      <c r="C29" s="44">
        <f t="shared" si="0"/>
        <v>68</v>
      </c>
    </row>
    <row r="30" spans="1:3" x14ac:dyDescent="0.25">
      <c r="A30">
        <v>10348</v>
      </c>
      <c r="B30" t="s">
        <v>570</v>
      </c>
      <c r="C30">
        <f t="shared" si="0"/>
        <v>10348</v>
      </c>
    </row>
    <row r="31" spans="1:3" x14ac:dyDescent="0.25">
      <c r="A31" s="44">
        <v>657</v>
      </c>
      <c r="B31" s="44" t="s">
        <v>54</v>
      </c>
      <c r="C31" s="44">
        <f t="shared" si="0"/>
        <v>657</v>
      </c>
    </row>
    <row r="32" spans="1:3" x14ac:dyDescent="0.25">
      <c r="A32" s="44">
        <v>680</v>
      </c>
      <c r="B32" s="44" t="s">
        <v>58</v>
      </c>
      <c r="C32" s="44">
        <f t="shared" si="0"/>
        <v>680</v>
      </c>
    </row>
    <row r="33" spans="1:3" x14ac:dyDescent="0.25">
      <c r="A33">
        <v>502</v>
      </c>
      <c r="B33" t="s">
        <v>42</v>
      </c>
      <c r="C33">
        <f t="shared" si="0"/>
        <v>502</v>
      </c>
    </row>
    <row r="34" spans="1:3" x14ac:dyDescent="0.25">
      <c r="A34" s="44">
        <v>681</v>
      </c>
      <c r="B34" s="44" t="s">
        <v>59</v>
      </c>
      <c r="C34" s="44">
        <f t="shared" si="0"/>
        <v>681</v>
      </c>
    </row>
    <row r="35" spans="1:3" x14ac:dyDescent="0.25">
      <c r="A35">
        <v>702</v>
      </c>
      <c r="B35" t="s">
        <v>62</v>
      </c>
      <c r="C35">
        <f t="shared" si="0"/>
        <v>702</v>
      </c>
    </row>
    <row r="36" spans="1:3" x14ac:dyDescent="0.25">
      <c r="A36">
        <v>159</v>
      </c>
      <c r="B36" t="s">
        <v>13</v>
      </c>
      <c r="C36">
        <f t="shared" si="0"/>
        <v>159</v>
      </c>
    </row>
    <row r="37" spans="1:3" x14ac:dyDescent="0.25">
      <c r="A37" s="44">
        <v>656</v>
      </c>
      <c r="B37" s="44" t="s">
        <v>53</v>
      </c>
      <c r="C37" s="44">
        <f t="shared" si="0"/>
        <v>656</v>
      </c>
    </row>
    <row r="38" spans="1:3" x14ac:dyDescent="0.25">
      <c r="A38" s="44">
        <v>405</v>
      </c>
      <c r="B38" s="44" t="s">
        <v>30</v>
      </c>
      <c r="C38" s="44">
        <f t="shared" si="0"/>
        <v>405</v>
      </c>
    </row>
    <row r="39" spans="1:3" x14ac:dyDescent="0.25">
      <c r="A39">
        <v>534</v>
      </c>
      <c r="B39" t="s">
        <v>47</v>
      </c>
      <c r="C39">
        <f t="shared" si="0"/>
        <v>534</v>
      </c>
    </row>
    <row r="40" spans="1:3" x14ac:dyDescent="0.25">
      <c r="A40">
        <v>36</v>
      </c>
      <c r="B40" t="s">
        <v>3</v>
      </c>
      <c r="C40">
        <f t="shared" si="0"/>
        <v>36</v>
      </c>
    </row>
    <row r="41" spans="1:3" x14ac:dyDescent="0.25">
      <c r="A41">
        <v>682</v>
      </c>
      <c r="B41" t="s">
        <v>205</v>
      </c>
      <c r="C41">
        <f t="shared" si="0"/>
        <v>682</v>
      </c>
    </row>
    <row r="42" spans="1:3" x14ac:dyDescent="0.25">
      <c r="A42">
        <v>279</v>
      </c>
      <c r="B42" t="s">
        <v>25</v>
      </c>
      <c r="C42">
        <f t="shared" si="0"/>
        <v>279</v>
      </c>
    </row>
    <row r="43" spans="1:3" x14ac:dyDescent="0.25">
      <c r="A43">
        <v>665</v>
      </c>
      <c r="B43" t="s">
        <v>57</v>
      </c>
      <c r="C43">
        <f t="shared" si="0"/>
        <v>665</v>
      </c>
    </row>
    <row r="44" spans="1:3" x14ac:dyDescent="0.25">
      <c r="A44">
        <v>518</v>
      </c>
      <c r="B44" t="s">
        <v>44</v>
      </c>
      <c r="C44">
        <f t="shared" si="0"/>
        <v>518</v>
      </c>
    </row>
    <row r="45" spans="1:3" x14ac:dyDescent="0.25">
      <c r="A45" s="44">
        <v>10002</v>
      </c>
      <c r="B45" s="44" t="s">
        <v>65</v>
      </c>
      <c r="C45" s="44">
        <f t="shared" si="0"/>
        <v>10002</v>
      </c>
    </row>
    <row r="46" spans="1:3" x14ac:dyDescent="0.25">
      <c r="A46">
        <v>567</v>
      </c>
      <c r="B46" t="s">
        <v>49</v>
      </c>
      <c r="C46">
        <f t="shared" si="0"/>
        <v>567</v>
      </c>
    </row>
    <row r="47" spans="1:3" x14ac:dyDescent="0.25">
      <c r="A47" s="44">
        <v>443</v>
      </c>
      <c r="B47" s="44" t="s">
        <v>32</v>
      </c>
      <c r="C47" s="44">
        <f t="shared" si="0"/>
        <v>443</v>
      </c>
    </row>
    <row r="48" spans="1:3" x14ac:dyDescent="0.25">
      <c r="A48" s="44">
        <v>10041</v>
      </c>
      <c r="B48" s="44" t="s">
        <v>71</v>
      </c>
      <c r="C48" s="44">
        <f t="shared" si="0"/>
        <v>10041</v>
      </c>
    </row>
    <row r="49" spans="1:3" x14ac:dyDescent="0.25">
      <c r="A49">
        <v>233</v>
      </c>
      <c r="B49" t="s">
        <v>21</v>
      </c>
      <c r="C49">
        <f t="shared" si="0"/>
        <v>233</v>
      </c>
    </row>
    <row r="50" spans="1:3" x14ac:dyDescent="0.25">
      <c r="A50" s="44">
        <v>386</v>
      </c>
      <c r="B50" s="44" t="s">
        <v>21</v>
      </c>
      <c r="C50" s="44">
        <f t="shared" si="0"/>
        <v>386</v>
      </c>
    </row>
    <row r="51" spans="1:3" x14ac:dyDescent="0.25">
      <c r="A51">
        <v>67</v>
      </c>
      <c r="B51" t="s">
        <v>6</v>
      </c>
      <c r="C51">
        <f t="shared" si="0"/>
        <v>67</v>
      </c>
    </row>
    <row r="52" spans="1:3" x14ac:dyDescent="0.25">
      <c r="A52" s="44">
        <v>606</v>
      </c>
      <c r="B52" s="44" t="s">
        <v>51</v>
      </c>
      <c r="C52" s="44">
        <f t="shared" si="0"/>
        <v>606</v>
      </c>
    </row>
    <row r="53" spans="1:3" x14ac:dyDescent="0.25">
      <c r="A53">
        <v>202</v>
      </c>
      <c r="B53" t="s">
        <v>17</v>
      </c>
      <c r="C53">
        <f t="shared" si="0"/>
        <v>202</v>
      </c>
    </row>
    <row r="54" spans="1:3" x14ac:dyDescent="0.25">
      <c r="A54">
        <v>535</v>
      </c>
      <c r="B54" t="s">
        <v>48</v>
      </c>
      <c r="C54">
        <f t="shared" si="0"/>
        <v>535</v>
      </c>
    </row>
    <row r="55" spans="1:3" x14ac:dyDescent="0.25">
      <c r="A55">
        <v>10147</v>
      </c>
      <c r="B55" t="s">
        <v>571</v>
      </c>
      <c r="C55">
        <f t="shared" si="0"/>
        <v>10147</v>
      </c>
    </row>
    <row r="56" spans="1:3" x14ac:dyDescent="0.25">
      <c r="A56" s="44">
        <v>122</v>
      </c>
      <c r="B56" s="44" t="s">
        <v>12</v>
      </c>
      <c r="C56" s="44">
        <f t="shared" si="0"/>
        <v>122</v>
      </c>
    </row>
    <row r="57" spans="1:3" x14ac:dyDescent="0.25">
      <c r="A57">
        <v>10233</v>
      </c>
      <c r="B57" t="s">
        <v>572</v>
      </c>
      <c r="C57">
        <f t="shared" si="0"/>
        <v>10233</v>
      </c>
    </row>
    <row r="58" spans="1:3" x14ac:dyDescent="0.25">
      <c r="A58">
        <v>10104</v>
      </c>
      <c r="B58" t="s">
        <v>74</v>
      </c>
      <c r="C58">
        <f t="shared" si="0"/>
        <v>10104</v>
      </c>
    </row>
    <row r="59" spans="1:3" x14ac:dyDescent="0.25">
      <c r="A59">
        <v>10355</v>
      </c>
      <c r="B59" t="s">
        <v>573</v>
      </c>
      <c r="C59">
        <f t="shared" si="0"/>
        <v>10355</v>
      </c>
    </row>
    <row r="60" spans="1:3" x14ac:dyDescent="0.25">
      <c r="A60" s="44">
        <v>703</v>
      </c>
      <c r="B60" s="44" t="s">
        <v>63</v>
      </c>
      <c r="C60" s="44">
        <f t="shared" si="0"/>
        <v>703</v>
      </c>
    </row>
    <row r="61" spans="1:3" x14ac:dyDescent="0.25">
      <c r="A61">
        <v>-13</v>
      </c>
      <c r="B61" t="s">
        <v>2</v>
      </c>
      <c r="C61">
        <f t="shared" si="0"/>
        <v>-13</v>
      </c>
    </row>
    <row r="62" spans="1:3" x14ac:dyDescent="0.25">
      <c r="A62" s="44">
        <v>119</v>
      </c>
      <c r="B62" s="44" t="s">
        <v>11</v>
      </c>
      <c r="C62" s="44">
        <f t="shared" si="0"/>
        <v>119</v>
      </c>
    </row>
    <row r="63" spans="1:3" x14ac:dyDescent="0.25">
      <c r="A63">
        <v>444</v>
      </c>
      <c r="B63" t="s">
        <v>33</v>
      </c>
      <c r="C63">
        <f t="shared" si="0"/>
        <v>444</v>
      </c>
    </row>
    <row r="64" spans="1:3" x14ac:dyDescent="0.25">
      <c r="A64" s="44">
        <v>464</v>
      </c>
      <c r="B64" s="44" t="s">
        <v>37</v>
      </c>
      <c r="C64" s="44">
        <f t="shared" si="0"/>
        <v>464</v>
      </c>
    </row>
    <row r="65" spans="1:3" x14ac:dyDescent="0.25">
      <c r="A65">
        <v>10381</v>
      </c>
      <c r="B65" t="s">
        <v>564</v>
      </c>
      <c r="C65">
        <f t="shared" si="0"/>
        <v>10381</v>
      </c>
    </row>
    <row r="66" spans="1:3" x14ac:dyDescent="0.25">
      <c r="A66">
        <v>721</v>
      </c>
      <c r="B66" t="s">
        <v>574</v>
      </c>
      <c r="C66">
        <f t="shared" si="0"/>
        <v>721</v>
      </c>
    </row>
    <row r="67" spans="1:3" x14ac:dyDescent="0.25">
      <c r="A67" s="44">
        <v>10022</v>
      </c>
      <c r="B67" s="44" t="s">
        <v>68</v>
      </c>
      <c r="C67" s="44">
        <f t="shared" ref="C67:C89" si="1">A67</f>
        <v>10022</v>
      </c>
    </row>
    <row r="68" spans="1:3" x14ac:dyDescent="0.25">
      <c r="A68" s="44">
        <v>395</v>
      </c>
      <c r="B68" s="44" t="s">
        <v>29</v>
      </c>
      <c r="C68" s="44">
        <f t="shared" si="1"/>
        <v>395</v>
      </c>
    </row>
    <row r="69" spans="1:3" x14ac:dyDescent="0.25">
      <c r="A69" s="44">
        <v>162</v>
      </c>
      <c r="B69" s="44" t="s">
        <v>14</v>
      </c>
      <c r="C69" s="44">
        <f t="shared" si="1"/>
        <v>162</v>
      </c>
    </row>
    <row r="70" spans="1:3" x14ac:dyDescent="0.25">
      <c r="A70">
        <v>664</v>
      </c>
      <c r="B70" t="s">
        <v>575</v>
      </c>
      <c r="C70">
        <f t="shared" si="1"/>
        <v>664</v>
      </c>
    </row>
    <row r="71" spans="1:3" x14ac:dyDescent="0.25">
      <c r="A71">
        <v>204</v>
      </c>
      <c r="B71" t="s">
        <v>18</v>
      </c>
      <c r="C71">
        <f t="shared" si="1"/>
        <v>204</v>
      </c>
    </row>
    <row r="72" spans="1:3" x14ac:dyDescent="0.25">
      <c r="A72" s="44">
        <v>661</v>
      </c>
      <c r="B72" s="44" t="s">
        <v>56</v>
      </c>
      <c r="C72" s="44">
        <f t="shared" si="1"/>
        <v>661</v>
      </c>
    </row>
    <row r="73" spans="1:3" x14ac:dyDescent="0.25">
      <c r="A73" s="44">
        <v>10023</v>
      </c>
      <c r="B73" s="44" t="s">
        <v>69</v>
      </c>
      <c r="C73" s="44">
        <f t="shared" si="1"/>
        <v>10023</v>
      </c>
    </row>
    <row r="74" spans="1:3" x14ac:dyDescent="0.25">
      <c r="A74" s="44">
        <v>238</v>
      </c>
      <c r="B74" s="44" t="s">
        <v>24</v>
      </c>
      <c r="C74" s="44">
        <f t="shared" si="1"/>
        <v>238</v>
      </c>
    </row>
    <row r="75" spans="1:3" x14ac:dyDescent="0.25">
      <c r="A75">
        <v>10350</v>
      </c>
      <c r="B75" t="s">
        <v>576</v>
      </c>
      <c r="C75">
        <f t="shared" si="1"/>
        <v>10350</v>
      </c>
    </row>
    <row r="76" spans="1:3" x14ac:dyDescent="0.25">
      <c r="A76">
        <v>695</v>
      </c>
      <c r="B76" t="s">
        <v>61</v>
      </c>
      <c r="C76">
        <f t="shared" si="1"/>
        <v>695</v>
      </c>
    </row>
    <row r="77" spans="1:3" x14ac:dyDescent="0.25">
      <c r="A77">
        <v>442</v>
      </c>
      <c r="B77" t="s">
        <v>31</v>
      </c>
      <c r="C77">
        <f t="shared" si="1"/>
        <v>442</v>
      </c>
    </row>
    <row r="78" spans="1:3" x14ac:dyDescent="0.25">
      <c r="A78">
        <v>10099</v>
      </c>
      <c r="B78" t="s">
        <v>577</v>
      </c>
      <c r="C78">
        <f t="shared" si="1"/>
        <v>10099</v>
      </c>
    </row>
    <row r="79" spans="1:3" x14ac:dyDescent="0.25">
      <c r="A79" s="44">
        <v>381</v>
      </c>
      <c r="B79" s="44" t="s">
        <v>28</v>
      </c>
      <c r="C79" s="44">
        <f t="shared" si="1"/>
        <v>381</v>
      </c>
    </row>
    <row r="80" spans="1:3" x14ac:dyDescent="0.25">
      <c r="A80" s="44">
        <v>117</v>
      </c>
      <c r="B80" s="44" t="s">
        <v>9</v>
      </c>
      <c r="C80" s="44">
        <f t="shared" si="1"/>
        <v>117</v>
      </c>
    </row>
    <row r="81" spans="1:3" x14ac:dyDescent="0.25">
      <c r="A81" s="44">
        <v>236</v>
      </c>
      <c r="B81" s="44" t="s">
        <v>23</v>
      </c>
      <c r="C81" s="44">
        <f t="shared" si="1"/>
        <v>236</v>
      </c>
    </row>
    <row r="82" spans="1:3" x14ac:dyDescent="0.25">
      <c r="A82">
        <v>64</v>
      </c>
      <c r="B82" t="s">
        <v>5</v>
      </c>
      <c r="C82">
        <f t="shared" si="1"/>
        <v>64</v>
      </c>
    </row>
    <row r="83" spans="1:3" x14ac:dyDescent="0.25">
      <c r="A83">
        <v>10045</v>
      </c>
      <c r="B83" t="s">
        <v>72</v>
      </c>
      <c r="C83">
        <f t="shared" si="1"/>
        <v>10045</v>
      </c>
    </row>
    <row r="84" spans="1:3" x14ac:dyDescent="0.25">
      <c r="A84">
        <v>116</v>
      </c>
      <c r="B84" t="s">
        <v>8</v>
      </c>
      <c r="C84">
        <f t="shared" si="1"/>
        <v>116</v>
      </c>
    </row>
    <row r="85" spans="1:3" x14ac:dyDescent="0.25">
      <c r="A85" s="44">
        <v>118</v>
      </c>
      <c r="B85" s="44" t="s">
        <v>10</v>
      </c>
      <c r="C85" s="44">
        <f t="shared" si="1"/>
        <v>118</v>
      </c>
    </row>
    <row r="86" spans="1:3" x14ac:dyDescent="0.25">
      <c r="A86">
        <v>10363</v>
      </c>
      <c r="B86" t="s">
        <v>578</v>
      </c>
      <c r="C86">
        <f t="shared" si="1"/>
        <v>10363</v>
      </c>
    </row>
    <row r="87" spans="1:3" x14ac:dyDescent="0.25">
      <c r="A87" s="44">
        <v>10024</v>
      </c>
      <c r="B87" s="44" t="s">
        <v>70</v>
      </c>
      <c r="C87" s="44">
        <f t="shared" si="1"/>
        <v>10024</v>
      </c>
    </row>
    <row r="88" spans="1:3" x14ac:dyDescent="0.25">
      <c r="A88">
        <v>10074</v>
      </c>
      <c r="B88" t="s">
        <v>73</v>
      </c>
      <c r="C88">
        <f t="shared" si="1"/>
        <v>10074</v>
      </c>
    </row>
    <row r="89" spans="1:3" x14ac:dyDescent="0.25">
      <c r="A89" s="44">
        <v>533</v>
      </c>
      <c r="B89" s="44" t="s">
        <v>46</v>
      </c>
      <c r="C89" s="44">
        <f t="shared" si="1"/>
        <v>533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9LAwVhmPXDgCReYYEEXR1/VkBpzZLGlq0jhlmZSdjmMYTSv9uCbEV+5m/dJKxh2vQICGYg2Q2U2zwvuD7OzpHw==" saltValue="v9vZK7x8EEvg4j67uK6qxw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900-000000000000}"/>
    <hyperlink ref="W38" r:id="rId2" xr:uid="{00000000-0004-0000-0900-000001000000}"/>
    <hyperlink ref="B38:R38" r:id="rId3" display="Ver listado de mesas autorizadas ITTF" xr:uid="{00000000-0004-0000-0900-000002000000}"/>
    <hyperlink ref="W38:AO38" r:id="rId4" display="Ver listado de pelotas autorizadas ITTF" xr:uid="{00000000-0004-0000-09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LNWiiYFZ2tXnXht1CnZHGp4IrxVSChAMX3zemF3c3hFg10V62vTIxY8NygMx86flQklltQI2JYu9wWPxY0KUUA==" saltValue="3JxaVFY1/UOJsNORtMMXeA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A00-000000000000}"/>
    <hyperlink ref="W38" r:id="rId2" xr:uid="{00000000-0004-0000-0A00-000001000000}"/>
    <hyperlink ref="B38:R38" r:id="rId3" display="Ver listado de mesas autorizadas ITTF" xr:uid="{00000000-0004-0000-0A00-000002000000}"/>
    <hyperlink ref="W38:AO38" r:id="rId4" display="Ver listado de pelotas autorizadas ITTF" xr:uid="{00000000-0004-0000-0A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auPe48zT3X4CWOO9J9ak6Qdwre1Sk2zbCXS4Xrr+IKu8ZSHIdwUyRA65yoTLpvt+hgWdo9Xk0y0WcyVRrp5OCQ==" saltValue="KbOKiF0SQWS8J97N3EQ9ew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B00-000000000000}"/>
    <hyperlink ref="W38" r:id="rId2" xr:uid="{00000000-0004-0000-0B00-000001000000}"/>
    <hyperlink ref="B38:R38" r:id="rId3" display="Ver listado de mesas autorizadas ITTF" xr:uid="{00000000-0004-0000-0B00-000002000000}"/>
    <hyperlink ref="W38:AO38" r:id="rId4" display="Ver listado de pelotas autorizadas ITTF" xr:uid="{00000000-0004-0000-0B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37tVR99vhOB2bUcA8E4yXzIQgUttmy985lrwKPLDgmD+QXNsxLp/LTqvc9xwNDs548vRLRvb66N+06CRj985PQ==" saltValue="S+fsLXxtD3LgbqwAakilqg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C00-000000000000}"/>
    <hyperlink ref="W38" r:id="rId2" xr:uid="{00000000-0004-0000-0C00-000001000000}"/>
    <hyperlink ref="B38:R38" r:id="rId3" display="Ver listado de mesas autorizadas ITTF" xr:uid="{00000000-0004-0000-0C00-000002000000}"/>
    <hyperlink ref="W38:AO38" r:id="rId4" display="Ver listado de pelotas autorizadas ITTF" xr:uid="{00000000-0004-0000-0C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2jemMCQrSFTlYf7FrYhmkx3PXJYupHbVIDuvGOFRwel8qFQ3aQCtiU/DJbLBMqd1SAIz3YvyZGwu0eeN2qm/3w==" saltValue="J9iRagJVu5k2qVMCxRPm4w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D00-000000000000}"/>
    <hyperlink ref="W38" r:id="rId2" xr:uid="{00000000-0004-0000-0D00-000001000000}"/>
    <hyperlink ref="B38:R38" r:id="rId3" display="Ver listado de mesas autorizadas ITTF" xr:uid="{00000000-0004-0000-0D00-000002000000}"/>
    <hyperlink ref="W38:AO38" r:id="rId4" display="Ver listado de pelotas autorizadas ITTF" xr:uid="{00000000-0004-0000-0D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B4X1knKCEmym0+h4BTi4+5DU9HmTzoJp/LLQIXMC8DdisqT+Ha+PBVHSu93F82doJWJ01PQkuLC3QKFFdHF5fg==" saltValue="Ik8BHeGnISeewtp7jMcvzA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E00-000000000000}"/>
    <hyperlink ref="W38" r:id="rId2" xr:uid="{00000000-0004-0000-0E00-000001000000}"/>
    <hyperlink ref="B38:R38" r:id="rId3" display="Ver listado de mesas autorizadas ITTF" xr:uid="{00000000-0004-0000-0E00-000002000000}"/>
    <hyperlink ref="W38:AO38" r:id="rId4" display="Ver listado de pelotas autorizadas ITTF" xr:uid="{00000000-0004-0000-0E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gqj+a3Y5zRAC/5daRNT5sFIAr5daLCalMjh3zHpW0lFbqh0rs2TWAhxZZE3qlfuhNhaJAlFeKCkJNKzDxGWfyQ==" saltValue="7c5yXfOomaKIHPn8aXUfig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F00-000000000000}"/>
    <hyperlink ref="W38" r:id="rId2" xr:uid="{00000000-0004-0000-0F00-000001000000}"/>
    <hyperlink ref="B38:R38" r:id="rId3" display="Ver listado de mesas autorizadas ITTF" xr:uid="{00000000-0004-0000-0F00-000002000000}"/>
    <hyperlink ref="W38:AO38" r:id="rId4" display="Ver listado de pelotas autorizadas ITTF" xr:uid="{00000000-0004-0000-0F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39997558519241921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cwMseYY0qNfEJE8mWsD7Ij+Ew9VEZjomGi3fnrEJrusTf+JANChn7k4VcYEuRTBOBRIIqP1WARX9T+YwkgJE6w==" saltValue="rJ/8ocN2tDJr3hEFAz8XDA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1000-000000000000}"/>
    <hyperlink ref="W38" r:id="rId2" xr:uid="{00000000-0004-0000-1000-000001000000}"/>
    <hyperlink ref="B38:R38" r:id="rId3" display="Ver listado de mesas autorizadas ITTF" xr:uid="{00000000-0004-0000-1000-000002000000}"/>
    <hyperlink ref="W38:AO38" r:id="rId4" display="Ver listado de pelotas autorizadas ITTF" xr:uid="{00000000-0004-0000-10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3"/>
  <sheetViews>
    <sheetView zoomScale="70" zoomScaleNormal="70" workbookViewId="0">
      <selection activeCell="A36" sqref="A36"/>
    </sheetView>
  </sheetViews>
  <sheetFormatPr baseColWidth="10" defaultRowHeight="15" x14ac:dyDescent="0.25"/>
  <cols>
    <col min="1" max="1" width="6.7109375" bestFit="1" customWidth="1"/>
    <col min="2" max="2" width="47.85546875" bestFit="1" customWidth="1"/>
    <col min="3" max="3" width="6.7109375" bestFit="1" customWidth="1"/>
  </cols>
  <sheetData>
    <row r="1" spans="1:3" x14ac:dyDescent="0.25">
      <c r="A1" s="42" t="s">
        <v>565</v>
      </c>
      <c r="B1" s="42" t="s">
        <v>566</v>
      </c>
      <c r="C1" s="42" t="s">
        <v>565</v>
      </c>
    </row>
    <row r="2" spans="1:3" x14ac:dyDescent="0.25">
      <c r="A2">
        <v>487</v>
      </c>
      <c r="B2" t="s">
        <v>40</v>
      </c>
      <c r="C2">
        <f t="shared" ref="C2:C38" si="0">A2</f>
        <v>487</v>
      </c>
    </row>
    <row r="3" spans="1:3" x14ac:dyDescent="0.25">
      <c r="A3">
        <v>10341</v>
      </c>
      <c r="B3" t="s">
        <v>567</v>
      </c>
      <c r="C3">
        <f t="shared" si="0"/>
        <v>10341</v>
      </c>
    </row>
    <row r="4" spans="1:3" x14ac:dyDescent="0.25">
      <c r="A4">
        <v>210</v>
      </c>
      <c r="B4" t="s">
        <v>20</v>
      </c>
      <c r="C4">
        <f t="shared" si="0"/>
        <v>210</v>
      </c>
    </row>
    <row r="5" spans="1:3" x14ac:dyDescent="0.25">
      <c r="A5">
        <v>461</v>
      </c>
      <c r="B5" t="s">
        <v>34</v>
      </c>
      <c r="C5">
        <f t="shared" si="0"/>
        <v>461</v>
      </c>
    </row>
    <row r="6" spans="1:3" x14ac:dyDescent="0.25">
      <c r="A6">
        <v>10223</v>
      </c>
      <c r="B6" t="s">
        <v>568</v>
      </c>
      <c r="C6">
        <f t="shared" si="0"/>
        <v>10223</v>
      </c>
    </row>
    <row r="7" spans="1:3" x14ac:dyDescent="0.25">
      <c r="A7" s="44">
        <v>647</v>
      </c>
      <c r="B7" s="44" t="s">
        <v>52</v>
      </c>
      <c r="C7" s="44">
        <f t="shared" si="0"/>
        <v>647</v>
      </c>
    </row>
    <row r="8" spans="1:3" x14ac:dyDescent="0.25">
      <c r="A8">
        <v>175</v>
      </c>
      <c r="B8" t="s">
        <v>16</v>
      </c>
      <c r="C8">
        <f t="shared" si="0"/>
        <v>175</v>
      </c>
    </row>
    <row r="9" spans="1:3" x14ac:dyDescent="0.25">
      <c r="A9">
        <v>43</v>
      </c>
      <c r="B9" t="s">
        <v>4</v>
      </c>
      <c r="C9">
        <f t="shared" si="0"/>
        <v>43</v>
      </c>
    </row>
    <row r="10" spans="1:3" x14ac:dyDescent="0.25">
      <c r="A10">
        <v>341</v>
      </c>
      <c r="B10" t="s">
        <v>26</v>
      </c>
      <c r="C10">
        <f t="shared" si="0"/>
        <v>341</v>
      </c>
    </row>
    <row r="11" spans="1:3" x14ac:dyDescent="0.25">
      <c r="A11">
        <v>641</v>
      </c>
      <c r="B11" t="s">
        <v>569</v>
      </c>
      <c r="C11">
        <f t="shared" si="0"/>
        <v>641</v>
      </c>
    </row>
    <row r="12" spans="1:3" x14ac:dyDescent="0.25">
      <c r="A12">
        <v>235</v>
      </c>
      <c r="B12" t="s">
        <v>22</v>
      </c>
      <c r="C12">
        <f t="shared" si="0"/>
        <v>235</v>
      </c>
    </row>
    <row r="13" spans="1:3" x14ac:dyDescent="0.25">
      <c r="A13">
        <v>10348</v>
      </c>
      <c r="B13" t="s">
        <v>570</v>
      </c>
      <c r="C13">
        <f t="shared" si="0"/>
        <v>10348</v>
      </c>
    </row>
    <row r="14" spans="1:3" x14ac:dyDescent="0.25">
      <c r="A14">
        <v>502</v>
      </c>
      <c r="B14" t="s">
        <v>42</v>
      </c>
      <c r="C14">
        <f t="shared" si="0"/>
        <v>502</v>
      </c>
    </row>
    <row r="15" spans="1:3" x14ac:dyDescent="0.25">
      <c r="A15">
        <v>702</v>
      </c>
      <c r="B15" t="s">
        <v>62</v>
      </c>
      <c r="C15">
        <f t="shared" si="0"/>
        <v>702</v>
      </c>
    </row>
    <row r="16" spans="1:3" x14ac:dyDescent="0.25">
      <c r="A16">
        <v>159</v>
      </c>
      <c r="B16" t="s">
        <v>13</v>
      </c>
      <c r="C16">
        <f t="shared" si="0"/>
        <v>159</v>
      </c>
    </row>
    <row r="17" spans="1:3" x14ac:dyDescent="0.25">
      <c r="A17" s="44">
        <v>405</v>
      </c>
      <c r="B17" s="44" t="s">
        <v>30</v>
      </c>
      <c r="C17" s="44">
        <f t="shared" si="0"/>
        <v>405</v>
      </c>
    </row>
    <row r="18" spans="1:3" x14ac:dyDescent="0.25">
      <c r="A18">
        <v>534</v>
      </c>
      <c r="B18" t="s">
        <v>47</v>
      </c>
      <c r="C18">
        <f t="shared" si="0"/>
        <v>534</v>
      </c>
    </row>
    <row r="19" spans="1:3" x14ac:dyDescent="0.25">
      <c r="A19">
        <v>36</v>
      </c>
      <c r="B19" t="s">
        <v>3</v>
      </c>
      <c r="C19">
        <f t="shared" si="0"/>
        <v>36</v>
      </c>
    </row>
    <row r="20" spans="1:3" x14ac:dyDescent="0.25">
      <c r="A20">
        <v>682</v>
      </c>
      <c r="B20" t="s">
        <v>205</v>
      </c>
      <c r="C20">
        <f t="shared" si="0"/>
        <v>682</v>
      </c>
    </row>
    <row r="21" spans="1:3" x14ac:dyDescent="0.25">
      <c r="A21">
        <v>279</v>
      </c>
      <c r="B21" t="s">
        <v>25</v>
      </c>
      <c r="C21">
        <f t="shared" si="0"/>
        <v>279</v>
      </c>
    </row>
    <row r="22" spans="1:3" x14ac:dyDescent="0.25">
      <c r="A22">
        <v>665</v>
      </c>
      <c r="B22" t="s">
        <v>57</v>
      </c>
      <c r="C22">
        <f t="shared" si="0"/>
        <v>665</v>
      </c>
    </row>
    <row r="23" spans="1:3" x14ac:dyDescent="0.25">
      <c r="A23">
        <v>518</v>
      </c>
      <c r="B23" t="s">
        <v>44</v>
      </c>
      <c r="C23">
        <f t="shared" si="0"/>
        <v>518</v>
      </c>
    </row>
    <row r="24" spans="1:3" x14ac:dyDescent="0.25">
      <c r="A24">
        <v>567</v>
      </c>
      <c r="B24" t="s">
        <v>49</v>
      </c>
      <c r="C24">
        <f t="shared" si="0"/>
        <v>567</v>
      </c>
    </row>
    <row r="25" spans="1:3" x14ac:dyDescent="0.25">
      <c r="A25">
        <v>233</v>
      </c>
      <c r="B25" t="s">
        <v>21</v>
      </c>
      <c r="C25">
        <f t="shared" si="0"/>
        <v>233</v>
      </c>
    </row>
    <row r="26" spans="1:3" x14ac:dyDescent="0.25">
      <c r="A26">
        <v>67</v>
      </c>
      <c r="B26" t="s">
        <v>6</v>
      </c>
      <c r="C26">
        <f t="shared" si="0"/>
        <v>67</v>
      </c>
    </row>
    <row r="27" spans="1:3" x14ac:dyDescent="0.25">
      <c r="A27">
        <v>202</v>
      </c>
      <c r="B27" t="s">
        <v>17</v>
      </c>
      <c r="C27">
        <f t="shared" si="0"/>
        <v>202</v>
      </c>
    </row>
    <row r="28" spans="1:3" x14ac:dyDescent="0.25">
      <c r="A28">
        <v>535</v>
      </c>
      <c r="B28" t="s">
        <v>48</v>
      </c>
      <c r="C28">
        <f t="shared" si="0"/>
        <v>535</v>
      </c>
    </row>
    <row r="29" spans="1:3" x14ac:dyDescent="0.25">
      <c r="A29">
        <v>10147</v>
      </c>
      <c r="B29" t="s">
        <v>571</v>
      </c>
      <c r="C29">
        <f t="shared" si="0"/>
        <v>10147</v>
      </c>
    </row>
    <row r="30" spans="1:3" x14ac:dyDescent="0.25">
      <c r="A30">
        <v>10233</v>
      </c>
      <c r="B30" t="s">
        <v>572</v>
      </c>
      <c r="C30">
        <f t="shared" si="0"/>
        <v>10233</v>
      </c>
    </row>
    <row r="31" spans="1:3" x14ac:dyDescent="0.25">
      <c r="A31">
        <v>10104</v>
      </c>
      <c r="B31" t="s">
        <v>74</v>
      </c>
      <c r="C31">
        <f t="shared" si="0"/>
        <v>10104</v>
      </c>
    </row>
    <row r="32" spans="1:3" x14ac:dyDescent="0.25">
      <c r="A32">
        <v>10355</v>
      </c>
      <c r="B32" t="s">
        <v>573</v>
      </c>
      <c r="C32">
        <f t="shared" si="0"/>
        <v>10355</v>
      </c>
    </row>
    <row r="33" spans="1:3" x14ac:dyDescent="0.25">
      <c r="A33" s="44">
        <v>703</v>
      </c>
      <c r="B33" s="44" t="s">
        <v>63</v>
      </c>
      <c r="C33" s="44">
        <f t="shared" si="0"/>
        <v>703</v>
      </c>
    </row>
    <row r="34" spans="1:3" x14ac:dyDescent="0.25">
      <c r="A34">
        <v>-13</v>
      </c>
      <c r="B34" t="s">
        <v>2</v>
      </c>
      <c r="C34">
        <f t="shared" si="0"/>
        <v>-13</v>
      </c>
    </row>
    <row r="35" spans="1:3" x14ac:dyDescent="0.25">
      <c r="A35">
        <v>444</v>
      </c>
      <c r="B35" t="s">
        <v>33</v>
      </c>
      <c r="C35">
        <f t="shared" si="0"/>
        <v>444</v>
      </c>
    </row>
    <row r="36" spans="1:3" x14ac:dyDescent="0.25">
      <c r="A36">
        <v>10386</v>
      </c>
      <c r="B36" t="s">
        <v>808</v>
      </c>
      <c r="C36">
        <f>A36</f>
        <v>10386</v>
      </c>
    </row>
    <row r="37" spans="1:3" x14ac:dyDescent="0.25">
      <c r="A37">
        <v>10381</v>
      </c>
      <c r="B37" t="s">
        <v>564</v>
      </c>
      <c r="C37">
        <f t="shared" si="0"/>
        <v>10381</v>
      </c>
    </row>
    <row r="38" spans="1:3" x14ac:dyDescent="0.25">
      <c r="A38">
        <v>721</v>
      </c>
      <c r="B38" t="s">
        <v>574</v>
      </c>
      <c r="C38">
        <f t="shared" si="0"/>
        <v>721</v>
      </c>
    </row>
    <row r="39" spans="1:3" x14ac:dyDescent="0.25">
      <c r="A39">
        <v>664</v>
      </c>
      <c r="B39" t="s">
        <v>575</v>
      </c>
      <c r="C39">
        <f t="shared" ref="C39:C53" si="1">A39</f>
        <v>664</v>
      </c>
    </row>
    <row r="40" spans="1:3" x14ac:dyDescent="0.25">
      <c r="A40">
        <v>204</v>
      </c>
      <c r="B40" t="s">
        <v>18</v>
      </c>
      <c r="C40">
        <f t="shared" si="1"/>
        <v>204</v>
      </c>
    </row>
    <row r="41" spans="1:3" x14ac:dyDescent="0.25">
      <c r="A41" s="44">
        <v>10023</v>
      </c>
      <c r="B41" s="44" t="s">
        <v>69</v>
      </c>
      <c r="C41" s="44">
        <f t="shared" si="1"/>
        <v>10023</v>
      </c>
    </row>
    <row r="42" spans="1:3" x14ac:dyDescent="0.25">
      <c r="A42">
        <v>10350</v>
      </c>
      <c r="B42" t="s">
        <v>576</v>
      </c>
      <c r="C42">
        <f t="shared" si="1"/>
        <v>10350</v>
      </c>
    </row>
    <row r="43" spans="1:3" x14ac:dyDescent="0.25">
      <c r="A43">
        <v>695</v>
      </c>
      <c r="B43" t="s">
        <v>61</v>
      </c>
      <c r="C43">
        <f t="shared" si="1"/>
        <v>695</v>
      </c>
    </row>
    <row r="44" spans="1:3" x14ac:dyDescent="0.25">
      <c r="A44">
        <v>442</v>
      </c>
      <c r="B44" t="s">
        <v>31</v>
      </c>
      <c r="C44">
        <f t="shared" si="1"/>
        <v>442</v>
      </c>
    </row>
    <row r="45" spans="1:3" x14ac:dyDescent="0.25">
      <c r="A45">
        <v>10099</v>
      </c>
      <c r="B45" t="s">
        <v>577</v>
      </c>
      <c r="C45">
        <f t="shared" si="1"/>
        <v>10099</v>
      </c>
    </row>
    <row r="46" spans="1:3" x14ac:dyDescent="0.25">
      <c r="A46" s="44">
        <v>381</v>
      </c>
      <c r="B46" s="44" t="s">
        <v>28</v>
      </c>
      <c r="C46" s="44">
        <f t="shared" si="1"/>
        <v>381</v>
      </c>
    </row>
    <row r="47" spans="1:3" x14ac:dyDescent="0.25">
      <c r="A47">
        <v>117</v>
      </c>
      <c r="B47" t="s">
        <v>9</v>
      </c>
      <c r="C47">
        <f t="shared" ref="C47" si="2">A47</f>
        <v>117</v>
      </c>
    </row>
    <row r="48" spans="1:3" x14ac:dyDescent="0.25">
      <c r="A48">
        <v>64</v>
      </c>
      <c r="B48" t="s">
        <v>5</v>
      </c>
      <c r="C48">
        <f t="shared" si="1"/>
        <v>64</v>
      </c>
    </row>
    <row r="49" spans="1:3" x14ac:dyDescent="0.25">
      <c r="A49">
        <v>10045</v>
      </c>
      <c r="B49" t="s">
        <v>72</v>
      </c>
      <c r="C49">
        <f t="shared" si="1"/>
        <v>10045</v>
      </c>
    </row>
    <row r="50" spans="1:3" x14ac:dyDescent="0.25">
      <c r="A50">
        <v>116</v>
      </c>
      <c r="B50" t="s">
        <v>8</v>
      </c>
      <c r="C50">
        <f t="shared" si="1"/>
        <v>116</v>
      </c>
    </row>
    <row r="51" spans="1:3" x14ac:dyDescent="0.25">
      <c r="A51">
        <v>10363</v>
      </c>
      <c r="B51" t="s">
        <v>578</v>
      </c>
      <c r="C51">
        <f t="shared" si="1"/>
        <v>10363</v>
      </c>
    </row>
    <row r="52" spans="1:3" x14ac:dyDescent="0.25">
      <c r="A52" s="44">
        <v>10024</v>
      </c>
      <c r="B52" s="44" t="s">
        <v>758</v>
      </c>
      <c r="C52" s="44">
        <f t="shared" si="1"/>
        <v>10024</v>
      </c>
    </row>
    <row r="53" spans="1:3" x14ac:dyDescent="0.25">
      <c r="A53">
        <v>10074</v>
      </c>
      <c r="B53" t="s">
        <v>73</v>
      </c>
      <c r="C53">
        <f t="shared" si="1"/>
        <v>10074</v>
      </c>
    </row>
  </sheetData>
  <sortState ref="A2:B23">
    <sortCondition ref="B2:B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86"/>
  <sheetViews>
    <sheetView zoomScale="80" zoomScaleNormal="80" workbookViewId="0">
      <pane ySplit="1" topLeftCell="A2" activePane="bottomLeft" state="frozen"/>
      <selection pane="bottomLeft" activeCell="A30" sqref="A30"/>
    </sheetView>
  </sheetViews>
  <sheetFormatPr baseColWidth="10" defaultRowHeight="15" outlineLevelCol="1" x14ac:dyDescent="0.25"/>
  <cols>
    <col min="1" max="1" width="9.42578125" bestFit="1" customWidth="1"/>
    <col min="2" max="2" width="7.28515625" bestFit="1" customWidth="1"/>
    <col min="3" max="3" width="7.7109375" bestFit="1" customWidth="1"/>
    <col min="4" max="4" width="45.28515625" bestFit="1" customWidth="1"/>
    <col min="5" max="5" width="32.140625" bestFit="1" customWidth="1"/>
    <col min="6" max="6" width="29.7109375" bestFit="1" customWidth="1"/>
    <col min="7" max="7" width="46.28515625" hidden="1" customWidth="1" outlineLevel="1"/>
    <col min="8" max="8" width="6" hidden="1" customWidth="1" outlineLevel="1"/>
    <col min="9" max="9" width="24.28515625" hidden="1" customWidth="1" outlineLevel="1"/>
    <col min="10" max="10" width="12.28515625" hidden="1" customWidth="1" outlineLevel="1"/>
    <col min="11" max="12" width="10" hidden="1" customWidth="1" outlineLevel="1"/>
    <col min="13" max="13" width="51" hidden="1" customWidth="1" outlineLevel="1"/>
    <col min="14" max="14" width="47.140625" hidden="1" customWidth="1" outlineLevel="1"/>
    <col min="15" max="15" width="24.28515625" hidden="1" customWidth="1" outlineLevel="1"/>
    <col min="16" max="16" width="12.28515625" hidden="1" customWidth="1" outlineLevel="1"/>
    <col min="17" max="17" width="30.140625" hidden="1" customWidth="1" outlineLevel="1"/>
    <col min="18" max="18" width="10" hidden="1" customWidth="1" outlineLevel="1"/>
    <col min="19" max="19" width="22.7109375" hidden="1" customWidth="1" outlineLevel="1"/>
    <col min="20" max="20" width="8.7109375" hidden="1" customWidth="1" outlineLevel="1"/>
    <col min="21" max="21" width="14" hidden="1" customWidth="1" outlineLevel="1"/>
    <col min="22" max="22" width="18.28515625" hidden="1" customWidth="1" outlineLevel="1"/>
    <col min="23" max="23" width="12.85546875" hidden="1" customWidth="1" outlineLevel="1"/>
    <col min="24" max="24" width="14.42578125" hidden="1" customWidth="1" outlineLevel="1"/>
    <col min="25" max="26" width="12" hidden="1" customWidth="1" outlineLevel="1"/>
    <col min="27" max="27" width="9.7109375" hidden="1" customWidth="1" outlineLevel="1"/>
    <col min="28" max="28" width="8.140625" hidden="1" customWidth="1" outlineLevel="1"/>
    <col min="29" max="29" width="36.7109375" hidden="1" customWidth="1" outlineLevel="1"/>
    <col min="30" max="30" width="5.28515625" hidden="1" customWidth="1" outlineLevel="1"/>
    <col min="31" max="31" width="12.85546875" hidden="1" customWidth="1" outlineLevel="1"/>
    <col min="32" max="32" width="10.140625" bestFit="1" customWidth="1" collapsed="1"/>
    <col min="33" max="33" width="29.140625" bestFit="1" customWidth="1"/>
    <col min="34" max="34" width="7.85546875" hidden="1" customWidth="1" outlineLevel="1"/>
    <col min="35" max="36" width="10" hidden="1" customWidth="1" outlineLevel="1"/>
    <col min="37" max="37" width="17.85546875" hidden="1" customWidth="1" outlineLevel="1"/>
    <col min="38" max="38" width="20.5703125" customWidth="1" collapsed="1"/>
  </cols>
  <sheetData>
    <row r="1" spans="1:38" x14ac:dyDescent="0.25">
      <c r="A1" s="43" t="s">
        <v>75</v>
      </c>
      <c r="B1" s="43" t="s">
        <v>0</v>
      </c>
      <c r="C1" s="43" t="s">
        <v>76</v>
      </c>
      <c r="D1" s="43" t="s">
        <v>77</v>
      </c>
      <c r="E1" s="43" t="s">
        <v>78</v>
      </c>
      <c r="F1" s="43" t="s">
        <v>79</v>
      </c>
      <c r="G1" s="43" t="s">
        <v>80</v>
      </c>
      <c r="H1" s="43" t="s">
        <v>81</v>
      </c>
      <c r="I1" s="43" t="s">
        <v>82</v>
      </c>
      <c r="J1" s="43" t="s">
        <v>83</v>
      </c>
      <c r="K1" s="43" t="s">
        <v>84</v>
      </c>
      <c r="L1" s="43" t="s">
        <v>85</v>
      </c>
      <c r="M1" s="43" t="s">
        <v>86</v>
      </c>
      <c r="N1" s="43" t="s">
        <v>87</v>
      </c>
      <c r="O1" s="43" t="s">
        <v>88</v>
      </c>
      <c r="P1" s="43" t="s">
        <v>89</v>
      </c>
      <c r="Q1" s="43" t="s">
        <v>90</v>
      </c>
      <c r="R1" s="43" t="s">
        <v>91</v>
      </c>
      <c r="S1" s="43" t="s">
        <v>92</v>
      </c>
      <c r="T1" s="43" t="s">
        <v>93</v>
      </c>
      <c r="U1" s="43" t="s">
        <v>94</v>
      </c>
      <c r="V1" s="43" t="s">
        <v>95</v>
      </c>
      <c r="W1" s="43" t="s">
        <v>96</v>
      </c>
      <c r="X1" s="43" t="s">
        <v>97</v>
      </c>
      <c r="Y1" s="43" t="s">
        <v>98</v>
      </c>
      <c r="Z1" s="43" t="s">
        <v>99</v>
      </c>
      <c r="AA1" s="43" t="s">
        <v>100</v>
      </c>
      <c r="AB1" s="43" t="s">
        <v>101</v>
      </c>
      <c r="AC1" s="43" t="s">
        <v>102</v>
      </c>
      <c r="AD1" s="43" t="s">
        <v>103</v>
      </c>
      <c r="AE1" s="43" t="s">
        <v>104</v>
      </c>
      <c r="AF1" s="43" t="s">
        <v>600</v>
      </c>
      <c r="AG1" s="43" t="s">
        <v>601</v>
      </c>
      <c r="AH1" s="43" t="s">
        <v>105</v>
      </c>
      <c r="AI1" s="43" t="s">
        <v>106</v>
      </c>
      <c r="AJ1" s="43" t="s">
        <v>107</v>
      </c>
      <c r="AK1" s="43" t="s">
        <v>108</v>
      </c>
      <c r="AL1" s="43" t="s">
        <v>109</v>
      </c>
    </row>
    <row r="2" spans="1:38" x14ac:dyDescent="0.25">
      <c r="A2" s="96">
        <v>21</v>
      </c>
      <c r="B2" s="96">
        <f>VLOOKUP(D2,Clubs!B:C,2,0)</f>
        <v>175</v>
      </c>
      <c r="C2" s="96">
        <v>11</v>
      </c>
      <c r="D2" s="93" t="s">
        <v>16</v>
      </c>
      <c r="E2" s="93" t="s">
        <v>132</v>
      </c>
      <c r="F2" s="93" t="s">
        <v>132</v>
      </c>
      <c r="G2" s="93" t="s">
        <v>133</v>
      </c>
      <c r="H2" s="93" t="s">
        <v>134</v>
      </c>
      <c r="I2" s="93" t="s">
        <v>135</v>
      </c>
      <c r="J2" s="93" t="s">
        <v>136</v>
      </c>
      <c r="K2" s="93" t="s">
        <v>137</v>
      </c>
      <c r="L2" s="93" t="s">
        <v>138</v>
      </c>
      <c r="M2" s="93" t="s">
        <v>139</v>
      </c>
      <c r="N2" s="93" t="s">
        <v>140</v>
      </c>
      <c r="O2" s="93" t="s">
        <v>135</v>
      </c>
      <c r="P2" s="93" t="s">
        <v>136</v>
      </c>
      <c r="Q2" s="93" t="s">
        <v>141</v>
      </c>
      <c r="R2" s="93" t="s">
        <v>142</v>
      </c>
      <c r="S2" s="93" t="s">
        <v>121</v>
      </c>
      <c r="T2" s="93" t="s">
        <v>110</v>
      </c>
      <c r="U2" s="93" t="s">
        <v>111</v>
      </c>
      <c r="V2" s="93" t="s">
        <v>123</v>
      </c>
      <c r="W2" s="93" t="s">
        <v>113</v>
      </c>
      <c r="X2" s="93" t="s">
        <v>118</v>
      </c>
      <c r="Y2" s="126">
        <v>0.70833333333333304</v>
      </c>
      <c r="Z2" s="126">
        <v>0.45833333333333298</v>
      </c>
      <c r="AA2" s="93" t="s">
        <v>114</v>
      </c>
      <c r="AB2" s="93" t="s">
        <v>115</v>
      </c>
      <c r="AC2" s="93" t="s">
        <v>143</v>
      </c>
      <c r="AD2" s="93">
        <v>13</v>
      </c>
      <c r="AE2" s="93"/>
      <c r="AF2" s="93" t="s">
        <v>116</v>
      </c>
      <c r="AG2" s="93" t="s">
        <v>117</v>
      </c>
      <c r="AH2" s="93" t="s">
        <v>118</v>
      </c>
      <c r="AI2" s="93" t="s">
        <v>118</v>
      </c>
      <c r="AJ2" s="93" t="s">
        <v>118</v>
      </c>
      <c r="AK2" s="93" t="s">
        <v>118</v>
      </c>
      <c r="AL2" s="93" t="s">
        <v>119</v>
      </c>
    </row>
    <row r="3" spans="1:38" x14ac:dyDescent="0.25">
      <c r="A3" s="97">
        <v>974</v>
      </c>
      <c r="B3" s="97">
        <f>VLOOKUP(D3,Clubs!B:C,2,0)</f>
        <v>175</v>
      </c>
      <c r="C3" s="97">
        <v>12</v>
      </c>
      <c r="D3" s="92" t="s">
        <v>16</v>
      </c>
      <c r="E3" s="92" t="s">
        <v>156</v>
      </c>
      <c r="F3" s="92" t="s">
        <v>157</v>
      </c>
      <c r="G3" s="92" t="s">
        <v>133</v>
      </c>
      <c r="H3" s="92" t="s">
        <v>134</v>
      </c>
      <c r="I3" s="92" t="s">
        <v>135</v>
      </c>
      <c r="J3" s="92" t="s">
        <v>136</v>
      </c>
      <c r="K3" s="92" t="s">
        <v>137</v>
      </c>
      <c r="L3" s="92" t="s">
        <v>138</v>
      </c>
      <c r="M3" s="92" t="s">
        <v>158</v>
      </c>
      <c r="N3" s="92" t="s">
        <v>159</v>
      </c>
      <c r="O3" s="92" t="s">
        <v>135</v>
      </c>
      <c r="P3" s="92" t="s">
        <v>136</v>
      </c>
      <c r="Q3" s="92" t="s">
        <v>141</v>
      </c>
      <c r="R3" s="92" t="s">
        <v>142</v>
      </c>
      <c r="S3" s="92" t="s">
        <v>121</v>
      </c>
      <c r="T3" s="92" t="s">
        <v>110</v>
      </c>
      <c r="U3" s="92" t="s">
        <v>111</v>
      </c>
      <c r="V3" s="92" t="s">
        <v>160</v>
      </c>
      <c r="W3" s="92" t="s">
        <v>113</v>
      </c>
      <c r="X3" s="92" t="s">
        <v>118</v>
      </c>
      <c r="Y3" s="127">
        <v>0.70833333333333304</v>
      </c>
      <c r="Z3" s="127">
        <v>0.45833333333333298</v>
      </c>
      <c r="AA3" s="92" t="s">
        <v>114</v>
      </c>
      <c r="AB3" s="92" t="s">
        <v>115</v>
      </c>
      <c r="AC3" s="92" t="s">
        <v>143</v>
      </c>
      <c r="AD3" s="92">
        <v>13</v>
      </c>
      <c r="AE3" s="92"/>
      <c r="AF3" s="92" t="s">
        <v>125</v>
      </c>
      <c r="AG3" s="92" t="s">
        <v>124</v>
      </c>
      <c r="AH3" s="92" t="s">
        <v>118</v>
      </c>
      <c r="AI3" s="92" t="s">
        <v>118</v>
      </c>
      <c r="AJ3" s="92" t="s">
        <v>118</v>
      </c>
      <c r="AK3" s="92" t="s">
        <v>118</v>
      </c>
      <c r="AL3" s="92" t="s">
        <v>119</v>
      </c>
    </row>
    <row r="4" spans="1:38" x14ac:dyDescent="0.25">
      <c r="A4" s="98">
        <v>221</v>
      </c>
      <c r="B4" s="98">
        <f>VLOOKUP(D4,Clubs!B:C,2,0)</f>
        <v>43</v>
      </c>
      <c r="C4" s="98">
        <v>13</v>
      </c>
      <c r="D4" s="54" t="s">
        <v>4</v>
      </c>
      <c r="E4" s="54" t="s">
        <v>165</v>
      </c>
      <c r="F4" s="54" t="s">
        <v>166</v>
      </c>
      <c r="G4" s="54" t="s">
        <v>167</v>
      </c>
      <c r="H4" s="54" t="s">
        <v>168</v>
      </c>
      <c r="I4" s="54" t="s">
        <v>169</v>
      </c>
      <c r="J4" s="54" t="s">
        <v>170</v>
      </c>
      <c r="K4" s="54" t="s">
        <v>171</v>
      </c>
      <c r="L4" s="54" t="s">
        <v>172</v>
      </c>
      <c r="M4" s="54" t="s">
        <v>173</v>
      </c>
      <c r="N4" s="54" t="s">
        <v>174</v>
      </c>
      <c r="O4" s="54" t="s">
        <v>169</v>
      </c>
      <c r="P4" s="54" t="s">
        <v>170</v>
      </c>
      <c r="Q4" s="54" t="s">
        <v>175</v>
      </c>
      <c r="R4" s="54" t="s">
        <v>171</v>
      </c>
      <c r="S4" s="54" t="s">
        <v>121</v>
      </c>
      <c r="T4" s="54" t="s">
        <v>110</v>
      </c>
      <c r="U4" s="54" t="s">
        <v>148</v>
      </c>
      <c r="V4" s="54" t="s">
        <v>176</v>
      </c>
      <c r="W4" s="54" t="s">
        <v>113</v>
      </c>
      <c r="X4" s="54" t="s">
        <v>129</v>
      </c>
      <c r="Y4" s="128">
        <v>0.70833333333333304</v>
      </c>
      <c r="Z4" s="128">
        <v>0.45833333333333298</v>
      </c>
      <c r="AA4" s="54" t="s">
        <v>114</v>
      </c>
      <c r="AB4" s="54" t="s">
        <v>115</v>
      </c>
      <c r="AC4" s="54" t="s">
        <v>177</v>
      </c>
      <c r="AD4" s="54">
        <v>13</v>
      </c>
      <c r="AE4" s="54"/>
      <c r="AF4" s="54" t="s">
        <v>128</v>
      </c>
      <c r="AG4" s="54" t="s">
        <v>127</v>
      </c>
      <c r="AH4" s="54" t="s">
        <v>168</v>
      </c>
      <c r="AI4" s="54" t="s">
        <v>118</v>
      </c>
      <c r="AJ4" s="54" t="s">
        <v>118</v>
      </c>
      <c r="AK4" s="54" t="s">
        <v>118</v>
      </c>
      <c r="AL4" s="54" t="s">
        <v>119</v>
      </c>
    </row>
    <row r="5" spans="1:38" x14ac:dyDescent="0.25">
      <c r="A5" s="98">
        <v>1274</v>
      </c>
      <c r="B5" s="98">
        <f>VLOOKUP(D5,Clubs!B:C,2,0)</f>
        <v>175</v>
      </c>
      <c r="C5" s="98">
        <v>13</v>
      </c>
      <c r="D5" s="54" t="s">
        <v>16</v>
      </c>
      <c r="E5" s="54" t="s">
        <v>178</v>
      </c>
      <c r="F5" s="54" t="s">
        <v>16</v>
      </c>
      <c r="G5" s="54" t="s">
        <v>133</v>
      </c>
      <c r="H5" s="54" t="s">
        <v>134</v>
      </c>
      <c r="I5" s="54" t="s">
        <v>135</v>
      </c>
      <c r="J5" s="54" t="s">
        <v>136</v>
      </c>
      <c r="K5" s="54" t="s">
        <v>137</v>
      </c>
      <c r="L5" s="54" t="s">
        <v>138</v>
      </c>
      <c r="M5" s="54" t="s">
        <v>158</v>
      </c>
      <c r="N5" s="54" t="s">
        <v>159</v>
      </c>
      <c r="O5" s="54" t="s">
        <v>135</v>
      </c>
      <c r="P5" s="54" t="s">
        <v>136</v>
      </c>
      <c r="Q5" s="54" t="s">
        <v>179</v>
      </c>
      <c r="R5" s="54" t="s">
        <v>142</v>
      </c>
      <c r="S5" s="54" t="s">
        <v>121</v>
      </c>
      <c r="T5" s="54" t="s">
        <v>110</v>
      </c>
      <c r="U5" s="54" t="s">
        <v>111</v>
      </c>
      <c r="V5" s="54" t="s">
        <v>180</v>
      </c>
      <c r="W5" s="54" t="s">
        <v>113</v>
      </c>
      <c r="X5" s="54" t="s">
        <v>118</v>
      </c>
      <c r="Y5" s="128">
        <v>0.70833333333333304</v>
      </c>
      <c r="Z5" s="128">
        <v>0.45833333333333298</v>
      </c>
      <c r="AA5" s="54" t="s">
        <v>114</v>
      </c>
      <c r="AB5" s="54" t="s">
        <v>115</v>
      </c>
      <c r="AC5" s="54" t="s">
        <v>143</v>
      </c>
      <c r="AD5" s="54">
        <v>13</v>
      </c>
      <c r="AE5" s="54"/>
      <c r="AF5" s="54" t="s">
        <v>128</v>
      </c>
      <c r="AG5" s="54" t="s">
        <v>127</v>
      </c>
      <c r="AH5" s="54" t="s">
        <v>118</v>
      </c>
      <c r="AI5" s="54" t="s">
        <v>118</v>
      </c>
      <c r="AJ5" s="54" t="s">
        <v>118</v>
      </c>
      <c r="AK5" s="54" t="s">
        <v>118</v>
      </c>
      <c r="AL5" s="54" t="s">
        <v>119</v>
      </c>
    </row>
    <row r="6" spans="1:38" x14ac:dyDescent="0.25">
      <c r="A6" s="98">
        <v>126</v>
      </c>
      <c r="B6" s="98">
        <f>VLOOKUP(D6,Clubs!B:C,2,0)</f>
        <v>204</v>
      </c>
      <c r="C6" s="98">
        <v>13</v>
      </c>
      <c r="D6" s="54" t="s">
        <v>18</v>
      </c>
      <c r="E6" s="54" t="s">
        <v>181</v>
      </c>
      <c r="F6" s="54" t="s">
        <v>181</v>
      </c>
      <c r="G6" s="54" t="s">
        <v>182</v>
      </c>
      <c r="H6" s="54" t="s">
        <v>183</v>
      </c>
      <c r="I6" s="54" t="s">
        <v>184</v>
      </c>
      <c r="J6" s="54" t="s">
        <v>170</v>
      </c>
      <c r="K6" s="54" t="s">
        <v>185</v>
      </c>
      <c r="L6" s="54" t="s">
        <v>186</v>
      </c>
      <c r="M6" s="54" t="s">
        <v>187</v>
      </c>
      <c r="N6" s="54" t="s">
        <v>188</v>
      </c>
      <c r="O6" s="54" t="s">
        <v>184</v>
      </c>
      <c r="P6" s="54" t="s">
        <v>170</v>
      </c>
      <c r="Q6" s="54" t="s">
        <v>189</v>
      </c>
      <c r="R6" s="54" t="s">
        <v>190</v>
      </c>
      <c r="S6" s="54" t="s">
        <v>161</v>
      </c>
      <c r="T6" s="54" t="s">
        <v>191</v>
      </c>
      <c r="U6" s="54" t="s">
        <v>192</v>
      </c>
      <c r="V6" s="54" t="s">
        <v>118</v>
      </c>
      <c r="W6" s="54" t="s">
        <v>113</v>
      </c>
      <c r="X6" s="54" t="s">
        <v>129</v>
      </c>
      <c r="Y6" s="128">
        <v>0.70833333333333304</v>
      </c>
      <c r="Z6" s="128">
        <v>0.45833333333333298</v>
      </c>
      <c r="AA6" s="54" t="s">
        <v>114</v>
      </c>
      <c r="AB6" s="54" t="s">
        <v>115</v>
      </c>
      <c r="AC6" s="54" t="s">
        <v>193</v>
      </c>
      <c r="AD6" s="54">
        <v>13</v>
      </c>
      <c r="AE6" s="54"/>
      <c r="AF6" s="54" t="s">
        <v>128</v>
      </c>
      <c r="AG6" s="54" t="s">
        <v>127</v>
      </c>
      <c r="AH6" s="54" t="s">
        <v>183</v>
      </c>
      <c r="AI6" s="54" t="s">
        <v>190</v>
      </c>
      <c r="AJ6" s="54" t="s">
        <v>118</v>
      </c>
      <c r="AK6" s="54" t="s">
        <v>118</v>
      </c>
      <c r="AL6" s="54" t="s">
        <v>155</v>
      </c>
    </row>
    <row r="7" spans="1:38" x14ac:dyDescent="0.25">
      <c r="A7" s="98">
        <v>1034</v>
      </c>
      <c r="B7" s="98">
        <f>VLOOKUP(D7,Clubs!B:C,2,0)</f>
        <v>534</v>
      </c>
      <c r="C7" s="98">
        <v>13</v>
      </c>
      <c r="D7" s="54" t="s">
        <v>47</v>
      </c>
      <c r="E7" s="54" t="s">
        <v>194</v>
      </c>
      <c r="F7" s="54" t="s">
        <v>195</v>
      </c>
      <c r="G7" s="54" t="s">
        <v>196</v>
      </c>
      <c r="H7" s="54" t="s">
        <v>197</v>
      </c>
      <c r="I7" s="54" t="s">
        <v>170</v>
      </c>
      <c r="J7" s="54" t="s">
        <v>170</v>
      </c>
      <c r="K7" s="54" t="s">
        <v>198</v>
      </c>
      <c r="L7" s="54" t="s">
        <v>199</v>
      </c>
      <c r="M7" s="54" t="s">
        <v>200</v>
      </c>
      <c r="N7" s="54" t="s">
        <v>201</v>
      </c>
      <c r="O7" s="54" t="s">
        <v>170</v>
      </c>
      <c r="P7" s="54" t="s">
        <v>170</v>
      </c>
      <c r="Q7" s="54" t="s">
        <v>202</v>
      </c>
      <c r="R7" s="54" t="s">
        <v>198</v>
      </c>
      <c r="S7" s="54" t="s">
        <v>161</v>
      </c>
      <c r="T7" s="54" t="s">
        <v>110</v>
      </c>
      <c r="U7" s="54" t="s">
        <v>148</v>
      </c>
      <c r="V7" s="54" t="s">
        <v>176</v>
      </c>
      <c r="W7" s="54" t="s">
        <v>113</v>
      </c>
      <c r="X7" s="54" t="s">
        <v>113</v>
      </c>
      <c r="Y7" s="128">
        <v>0.70833333333333304</v>
      </c>
      <c r="Z7" s="128">
        <v>0.45833333333333298</v>
      </c>
      <c r="AA7" s="54" t="s">
        <v>126</v>
      </c>
      <c r="AB7" s="54" t="s">
        <v>115</v>
      </c>
      <c r="AC7" s="54" t="s">
        <v>203</v>
      </c>
      <c r="AD7" s="54">
        <v>13</v>
      </c>
      <c r="AE7" s="54"/>
      <c r="AF7" s="54" t="s">
        <v>128</v>
      </c>
      <c r="AG7" s="54" t="s">
        <v>127</v>
      </c>
      <c r="AH7" s="54" t="s">
        <v>118</v>
      </c>
      <c r="AI7" s="54" t="s">
        <v>204</v>
      </c>
      <c r="AJ7" s="54" t="s">
        <v>118</v>
      </c>
      <c r="AK7" s="54" t="s">
        <v>118</v>
      </c>
      <c r="AL7" s="54" t="s">
        <v>155</v>
      </c>
    </row>
    <row r="8" spans="1:38" x14ac:dyDescent="0.25">
      <c r="A8" s="98">
        <v>1388</v>
      </c>
      <c r="B8" s="98">
        <f>VLOOKUP(D8,Clubs!B:C,2,0)</f>
        <v>682</v>
      </c>
      <c r="C8" s="98">
        <v>13</v>
      </c>
      <c r="D8" s="54" t="s">
        <v>205</v>
      </c>
      <c r="E8" s="54" t="s">
        <v>206</v>
      </c>
      <c r="F8" s="54" t="s">
        <v>207</v>
      </c>
      <c r="G8" s="54" t="s">
        <v>208</v>
      </c>
      <c r="H8" s="54" t="s">
        <v>209</v>
      </c>
      <c r="I8" s="54" t="s">
        <v>210</v>
      </c>
      <c r="J8" s="54" t="s">
        <v>136</v>
      </c>
      <c r="K8" s="54" t="s">
        <v>211</v>
      </c>
      <c r="L8" s="54" t="s">
        <v>211</v>
      </c>
      <c r="M8" s="54" t="s">
        <v>212</v>
      </c>
      <c r="N8" s="54" t="s">
        <v>213</v>
      </c>
      <c r="O8" s="54" t="s">
        <v>210</v>
      </c>
      <c r="P8" s="54" t="s">
        <v>136</v>
      </c>
      <c r="Q8" s="54" t="s">
        <v>214</v>
      </c>
      <c r="R8" s="54" t="s">
        <v>215</v>
      </c>
      <c r="S8" s="54" t="s">
        <v>216</v>
      </c>
      <c r="T8" s="54" t="s">
        <v>110</v>
      </c>
      <c r="U8" s="54" t="s">
        <v>217</v>
      </c>
      <c r="V8" s="54" t="s">
        <v>218</v>
      </c>
      <c r="W8" s="54" t="s">
        <v>113</v>
      </c>
      <c r="X8" s="54" t="s">
        <v>113</v>
      </c>
      <c r="Y8" s="128">
        <v>0.70833333333333304</v>
      </c>
      <c r="Z8" s="128">
        <v>0.45833333333333298</v>
      </c>
      <c r="AA8" s="54" t="s">
        <v>114</v>
      </c>
      <c r="AB8" s="54" t="s">
        <v>115</v>
      </c>
      <c r="AC8" s="54" t="s">
        <v>219</v>
      </c>
      <c r="AD8" s="54">
        <v>13</v>
      </c>
      <c r="AE8" s="54" t="s">
        <v>220</v>
      </c>
      <c r="AF8" s="54" t="s">
        <v>128</v>
      </c>
      <c r="AG8" s="54" t="s">
        <v>127</v>
      </c>
      <c r="AH8" s="54" t="s">
        <v>221</v>
      </c>
      <c r="AI8" s="54" t="s">
        <v>118</v>
      </c>
      <c r="AJ8" s="54" t="s">
        <v>118</v>
      </c>
      <c r="AK8" s="54" t="s">
        <v>118</v>
      </c>
      <c r="AL8" s="54" t="s">
        <v>119</v>
      </c>
    </row>
    <row r="9" spans="1:38" x14ac:dyDescent="0.25">
      <c r="A9" s="99">
        <v>10244</v>
      </c>
      <c r="B9" s="99">
        <f>VLOOKUP(D9,Clubs!B:C,2,0)</f>
        <v>175</v>
      </c>
      <c r="C9" s="99">
        <v>14</v>
      </c>
      <c r="D9" s="91" t="s">
        <v>16</v>
      </c>
      <c r="E9" s="91" t="s">
        <v>178</v>
      </c>
      <c r="F9" s="91" t="s">
        <v>16</v>
      </c>
      <c r="G9" s="91" t="s">
        <v>133</v>
      </c>
      <c r="H9" s="91" t="s">
        <v>134</v>
      </c>
      <c r="I9" s="91" t="s">
        <v>135</v>
      </c>
      <c r="J9" s="91" t="s">
        <v>136</v>
      </c>
      <c r="K9" s="91" t="s">
        <v>137</v>
      </c>
      <c r="L9" s="91" t="s">
        <v>138</v>
      </c>
      <c r="M9" s="91" t="s">
        <v>158</v>
      </c>
      <c r="N9" s="91" t="s">
        <v>159</v>
      </c>
      <c r="O9" s="91" t="s">
        <v>135</v>
      </c>
      <c r="P9" s="91" t="s">
        <v>136</v>
      </c>
      <c r="Q9" s="91" t="s">
        <v>225</v>
      </c>
      <c r="R9" s="91" t="s">
        <v>226</v>
      </c>
      <c r="S9" s="91" t="s">
        <v>121</v>
      </c>
      <c r="T9" s="91" t="s">
        <v>110</v>
      </c>
      <c r="U9" s="91" t="s">
        <v>111</v>
      </c>
      <c r="V9" s="91" t="s">
        <v>180</v>
      </c>
      <c r="W9" s="91" t="s">
        <v>113</v>
      </c>
      <c r="X9" s="91" t="s">
        <v>118</v>
      </c>
      <c r="Y9" s="129">
        <v>0.70833333333333304</v>
      </c>
      <c r="Z9" s="129">
        <v>0.45833333333333298</v>
      </c>
      <c r="AA9" s="91" t="s">
        <v>114</v>
      </c>
      <c r="AB9" s="91" t="s">
        <v>115</v>
      </c>
      <c r="AC9" s="91" t="s">
        <v>227</v>
      </c>
      <c r="AD9" s="91">
        <v>13</v>
      </c>
      <c r="AE9" s="91"/>
      <c r="AF9" s="91" t="s">
        <v>131</v>
      </c>
      <c r="AG9" s="91" t="s">
        <v>130</v>
      </c>
      <c r="AH9" s="91" t="s">
        <v>118</v>
      </c>
      <c r="AI9" s="91" t="s">
        <v>118</v>
      </c>
      <c r="AJ9" s="91" t="s">
        <v>118</v>
      </c>
      <c r="AK9" s="91" t="s">
        <v>118</v>
      </c>
      <c r="AL9" s="91" t="s">
        <v>119</v>
      </c>
    </row>
    <row r="10" spans="1:38" x14ac:dyDescent="0.25">
      <c r="A10" s="99">
        <v>788</v>
      </c>
      <c r="B10" s="99">
        <f>VLOOKUP(D10,Clubs!B:C,2,0)</f>
        <v>233</v>
      </c>
      <c r="C10" s="99">
        <v>14</v>
      </c>
      <c r="D10" s="91" t="s">
        <v>21</v>
      </c>
      <c r="E10" s="91" t="s">
        <v>228</v>
      </c>
      <c r="F10" s="91" t="s">
        <v>229</v>
      </c>
      <c r="G10" s="91" t="s">
        <v>230</v>
      </c>
      <c r="H10" s="91" t="s">
        <v>231</v>
      </c>
      <c r="I10" s="91" t="s">
        <v>229</v>
      </c>
      <c r="J10" s="91" t="s">
        <v>136</v>
      </c>
      <c r="K10" s="91" t="s">
        <v>232</v>
      </c>
      <c r="L10" s="91" t="s">
        <v>118</v>
      </c>
      <c r="M10" s="91" t="s">
        <v>233</v>
      </c>
      <c r="N10" s="91" t="s">
        <v>234</v>
      </c>
      <c r="O10" s="91" t="s">
        <v>229</v>
      </c>
      <c r="P10" s="91" t="s">
        <v>136</v>
      </c>
      <c r="Q10" s="91" t="s">
        <v>235</v>
      </c>
      <c r="R10" s="91" t="s">
        <v>232</v>
      </c>
      <c r="S10" s="91" t="s">
        <v>121</v>
      </c>
      <c r="T10" s="91" t="s">
        <v>110</v>
      </c>
      <c r="U10" s="91" t="s">
        <v>217</v>
      </c>
      <c r="V10" s="91" t="s">
        <v>218</v>
      </c>
      <c r="W10" s="91" t="s">
        <v>236</v>
      </c>
      <c r="X10" s="91" t="s">
        <v>113</v>
      </c>
      <c r="Y10" s="129">
        <v>0.70833333333333304</v>
      </c>
      <c r="Z10" s="129">
        <v>0.45833333333333298</v>
      </c>
      <c r="AA10" s="91" t="s">
        <v>114</v>
      </c>
      <c r="AB10" s="91" t="s">
        <v>115</v>
      </c>
      <c r="AC10" s="91" t="s">
        <v>237</v>
      </c>
      <c r="AD10" s="91">
        <v>13</v>
      </c>
      <c r="AE10" s="91"/>
      <c r="AF10" s="91" t="s">
        <v>131</v>
      </c>
      <c r="AG10" s="91" t="s">
        <v>130</v>
      </c>
      <c r="AH10" s="91" t="s">
        <v>231</v>
      </c>
      <c r="AI10" s="91" t="s">
        <v>232</v>
      </c>
      <c r="AJ10" s="91" t="s">
        <v>118</v>
      </c>
      <c r="AK10" s="91" t="s">
        <v>118</v>
      </c>
      <c r="AL10" s="91" t="s">
        <v>119</v>
      </c>
    </row>
    <row r="11" spans="1:38" x14ac:dyDescent="0.25">
      <c r="A11" s="99">
        <v>866</v>
      </c>
      <c r="B11" s="99">
        <f>VLOOKUP(D11,Clubs!B:C,2,0)</f>
        <v>461</v>
      </c>
      <c r="C11" s="99">
        <v>14</v>
      </c>
      <c r="D11" s="91" t="s">
        <v>34</v>
      </c>
      <c r="E11" s="91" t="s">
        <v>238</v>
      </c>
      <c r="F11" s="91" t="s">
        <v>239</v>
      </c>
      <c r="G11" s="91" t="s">
        <v>240</v>
      </c>
      <c r="H11" s="91" t="s">
        <v>241</v>
      </c>
      <c r="I11" s="91" t="s">
        <v>242</v>
      </c>
      <c r="J11" s="91" t="s">
        <v>170</v>
      </c>
      <c r="K11" s="91" t="s">
        <v>243</v>
      </c>
      <c r="L11" s="91" t="s">
        <v>244</v>
      </c>
      <c r="M11" s="91" t="s">
        <v>245</v>
      </c>
      <c r="N11" s="91" t="s">
        <v>246</v>
      </c>
      <c r="O11" s="91" t="s">
        <v>242</v>
      </c>
      <c r="P11" s="91" t="s">
        <v>170</v>
      </c>
      <c r="Q11" s="91" t="s">
        <v>247</v>
      </c>
      <c r="R11" s="91" t="s">
        <v>248</v>
      </c>
      <c r="S11" s="91" t="s">
        <v>120</v>
      </c>
      <c r="T11" s="91" t="s">
        <v>110</v>
      </c>
      <c r="U11" s="91" t="s">
        <v>111</v>
      </c>
      <c r="V11" s="91" t="s">
        <v>123</v>
      </c>
      <c r="W11" s="91" t="s">
        <v>113</v>
      </c>
      <c r="X11" s="91" t="s">
        <v>249</v>
      </c>
      <c r="Y11" s="129">
        <v>0.70833333333333304</v>
      </c>
      <c r="Z11" s="129">
        <v>0.45833333333333298</v>
      </c>
      <c r="AA11" s="91" t="s">
        <v>126</v>
      </c>
      <c r="AB11" s="91" t="s">
        <v>115</v>
      </c>
      <c r="AC11" s="91" t="s">
        <v>250</v>
      </c>
      <c r="AD11" s="91">
        <v>13</v>
      </c>
      <c r="AE11" s="91"/>
      <c r="AF11" s="91" t="s">
        <v>131</v>
      </c>
      <c r="AG11" s="91" t="s">
        <v>130</v>
      </c>
      <c r="AH11" s="91" t="s">
        <v>251</v>
      </c>
      <c r="AI11" s="91" t="s">
        <v>243</v>
      </c>
      <c r="AJ11" s="91" t="s">
        <v>244</v>
      </c>
      <c r="AK11" s="91" t="s">
        <v>118</v>
      </c>
      <c r="AL11" s="91" t="s">
        <v>119</v>
      </c>
    </row>
    <row r="12" spans="1:38" x14ac:dyDescent="0.25">
      <c r="A12" s="99">
        <v>10427</v>
      </c>
      <c r="B12" s="99">
        <f>VLOOKUP(D12,Clubs!B:C,2,0)</f>
        <v>518</v>
      </c>
      <c r="C12" s="99">
        <v>14</v>
      </c>
      <c r="D12" s="91" t="s">
        <v>44</v>
      </c>
      <c r="E12" s="91" t="s">
        <v>252</v>
      </c>
      <c r="F12" s="91" t="s">
        <v>252</v>
      </c>
      <c r="G12" s="91" t="s">
        <v>253</v>
      </c>
      <c r="H12" s="91" t="s">
        <v>254</v>
      </c>
      <c r="I12" s="91" t="s">
        <v>255</v>
      </c>
      <c r="J12" s="91" t="s">
        <v>136</v>
      </c>
      <c r="K12" s="91" t="s">
        <v>256</v>
      </c>
      <c r="L12" s="91" t="s">
        <v>257</v>
      </c>
      <c r="M12" s="91" t="s">
        <v>258</v>
      </c>
      <c r="N12" s="91" t="s">
        <v>253</v>
      </c>
      <c r="O12" s="91" t="s">
        <v>255</v>
      </c>
      <c r="P12" s="91" t="s">
        <v>136</v>
      </c>
      <c r="Q12" s="91" t="s">
        <v>259</v>
      </c>
      <c r="R12" s="91" t="s">
        <v>256</v>
      </c>
      <c r="S12" s="91" t="s">
        <v>163</v>
      </c>
      <c r="T12" s="91" t="s">
        <v>110</v>
      </c>
      <c r="U12" s="91" t="s">
        <v>111</v>
      </c>
      <c r="V12" s="91" t="s">
        <v>180</v>
      </c>
      <c r="W12" s="91" t="s">
        <v>113</v>
      </c>
      <c r="X12" s="91" t="s">
        <v>113</v>
      </c>
      <c r="Y12" s="129">
        <v>0.70833333333333304</v>
      </c>
      <c r="Z12" s="129">
        <v>0.45833333333333298</v>
      </c>
      <c r="AA12" s="91" t="s">
        <v>126</v>
      </c>
      <c r="AB12" s="91" t="s">
        <v>115</v>
      </c>
      <c r="AC12" s="91" t="s">
        <v>260</v>
      </c>
      <c r="AD12" s="91">
        <v>13</v>
      </c>
      <c r="AE12" s="91" t="s">
        <v>122</v>
      </c>
      <c r="AF12" s="91" t="s">
        <v>131</v>
      </c>
      <c r="AG12" s="91" t="s">
        <v>130</v>
      </c>
      <c r="AH12" s="91" t="s">
        <v>254</v>
      </c>
      <c r="AI12" s="91" t="s">
        <v>256</v>
      </c>
      <c r="AJ12" s="91" t="s">
        <v>118</v>
      </c>
      <c r="AK12" s="91" t="s">
        <v>118</v>
      </c>
      <c r="AL12" s="91" t="s">
        <v>119</v>
      </c>
    </row>
    <row r="13" spans="1:38" x14ac:dyDescent="0.25">
      <c r="A13" s="99">
        <v>1308</v>
      </c>
      <c r="B13" s="99">
        <f>VLOOKUP(D13,Clubs!B:C,2,0)</f>
        <v>534</v>
      </c>
      <c r="C13" s="99">
        <v>14</v>
      </c>
      <c r="D13" s="91" t="s">
        <v>47</v>
      </c>
      <c r="E13" s="91" t="s">
        <v>261</v>
      </c>
      <c r="F13" s="91" t="s">
        <v>262</v>
      </c>
      <c r="G13" s="91" t="s">
        <v>196</v>
      </c>
      <c r="H13" s="91" t="s">
        <v>197</v>
      </c>
      <c r="I13" s="91" t="s">
        <v>170</v>
      </c>
      <c r="J13" s="91" t="s">
        <v>170</v>
      </c>
      <c r="K13" s="91" t="s">
        <v>198</v>
      </c>
      <c r="L13" s="91" t="s">
        <v>199</v>
      </c>
      <c r="M13" s="91" t="s">
        <v>263</v>
      </c>
      <c r="N13" s="91" t="s">
        <v>264</v>
      </c>
      <c r="O13" s="91" t="s">
        <v>170</v>
      </c>
      <c r="P13" s="91" t="s">
        <v>170</v>
      </c>
      <c r="Q13" s="91" t="s">
        <v>265</v>
      </c>
      <c r="R13" s="91" t="s">
        <v>198</v>
      </c>
      <c r="S13" s="91" t="s">
        <v>161</v>
      </c>
      <c r="T13" s="91" t="s">
        <v>110</v>
      </c>
      <c r="U13" s="91" t="s">
        <v>148</v>
      </c>
      <c r="V13" s="91" t="s">
        <v>176</v>
      </c>
      <c r="W13" s="91" t="s">
        <v>113</v>
      </c>
      <c r="X13" s="91" t="s">
        <v>113</v>
      </c>
      <c r="Y13" s="129">
        <v>0.70833333333333304</v>
      </c>
      <c r="Z13" s="129">
        <v>0.45833333333333298</v>
      </c>
      <c r="AA13" s="91" t="s">
        <v>126</v>
      </c>
      <c r="AB13" s="91" t="s">
        <v>115</v>
      </c>
      <c r="AC13" s="91" t="s">
        <v>203</v>
      </c>
      <c r="AD13" s="91">
        <v>13</v>
      </c>
      <c r="AE13" s="91"/>
      <c r="AF13" s="91" t="s">
        <v>131</v>
      </c>
      <c r="AG13" s="91" t="s">
        <v>130</v>
      </c>
      <c r="AH13" s="91" t="s">
        <v>118</v>
      </c>
      <c r="AI13" s="91" t="s">
        <v>204</v>
      </c>
      <c r="AJ13" s="91" t="s">
        <v>118</v>
      </c>
      <c r="AK13" s="91" t="s">
        <v>118</v>
      </c>
      <c r="AL13" s="91" t="s">
        <v>155</v>
      </c>
    </row>
    <row r="14" spans="1:38" x14ac:dyDescent="0.25">
      <c r="A14" s="99">
        <v>10028</v>
      </c>
      <c r="B14" s="99">
        <f>VLOOKUP(D14,Clubs!B:C,2,0)</f>
        <v>682</v>
      </c>
      <c r="C14" s="99">
        <v>14</v>
      </c>
      <c r="D14" s="91" t="s">
        <v>205</v>
      </c>
      <c r="E14" s="91" t="s">
        <v>266</v>
      </c>
      <c r="F14" s="91" t="s">
        <v>267</v>
      </c>
      <c r="G14" s="91" t="s">
        <v>208</v>
      </c>
      <c r="H14" s="91" t="s">
        <v>221</v>
      </c>
      <c r="I14" s="91" t="s">
        <v>210</v>
      </c>
      <c r="J14" s="91" t="s">
        <v>136</v>
      </c>
      <c r="K14" s="91" t="s">
        <v>215</v>
      </c>
      <c r="L14" s="91" t="s">
        <v>118</v>
      </c>
      <c r="M14" s="91" t="s">
        <v>268</v>
      </c>
      <c r="N14" s="91" t="s">
        <v>213</v>
      </c>
      <c r="O14" s="91" t="s">
        <v>210</v>
      </c>
      <c r="P14" s="91" t="s">
        <v>136</v>
      </c>
      <c r="Q14" s="91" t="s">
        <v>269</v>
      </c>
      <c r="R14" s="91" t="s">
        <v>215</v>
      </c>
      <c r="S14" s="91" t="s">
        <v>161</v>
      </c>
      <c r="T14" s="91" t="s">
        <v>110</v>
      </c>
      <c r="U14" s="91" t="s">
        <v>217</v>
      </c>
      <c r="V14" s="91" t="s">
        <v>218</v>
      </c>
      <c r="W14" s="91" t="s">
        <v>113</v>
      </c>
      <c r="X14" s="91" t="s">
        <v>113</v>
      </c>
      <c r="Y14" s="129">
        <v>0.70833333333333304</v>
      </c>
      <c r="Z14" s="129">
        <v>0.45833333333333298</v>
      </c>
      <c r="AA14" s="91" t="s">
        <v>126</v>
      </c>
      <c r="AB14" s="91" t="s">
        <v>115</v>
      </c>
      <c r="AC14" s="91" t="s">
        <v>219</v>
      </c>
      <c r="AD14" s="91">
        <v>13</v>
      </c>
      <c r="AE14" s="91"/>
      <c r="AF14" s="91" t="s">
        <v>131</v>
      </c>
      <c r="AG14" s="91" t="s">
        <v>130</v>
      </c>
      <c r="AH14" s="91" t="s">
        <v>221</v>
      </c>
      <c r="AI14" s="91" t="s">
        <v>118</v>
      </c>
      <c r="AJ14" s="91" t="s">
        <v>118</v>
      </c>
      <c r="AK14" s="91" t="s">
        <v>118</v>
      </c>
      <c r="AL14" s="91" t="s">
        <v>155</v>
      </c>
    </row>
    <row r="15" spans="1:38" x14ac:dyDescent="0.25">
      <c r="A15" s="100">
        <v>132</v>
      </c>
      <c r="B15" s="100">
        <f>VLOOKUP(D15,Clubs!B:C,2,0)</f>
        <v>233</v>
      </c>
      <c r="C15" s="100">
        <v>15</v>
      </c>
      <c r="D15" s="55" t="s">
        <v>21</v>
      </c>
      <c r="E15" s="55" t="s">
        <v>272</v>
      </c>
      <c r="F15" s="55" t="s">
        <v>272</v>
      </c>
      <c r="G15" s="55" t="s">
        <v>273</v>
      </c>
      <c r="H15" s="55" t="s">
        <v>231</v>
      </c>
      <c r="I15" s="55" t="s">
        <v>229</v>
      </c>
      <c r="J15" s="55" t="s">
        <v>136</v>
      </c>
      <c r="K15" s="55" t="s">
        <v>232</v>
      </c>
      <c r="L15" s="55" t="s">
        <v>274</v>
      </c>
      <c r="M15" s="55" t="s">
        <v>233</v>
      </c>
      <c r="N15" s="55" t="s">
        <v>275</v>
      </c>
      <c r="O15" s="55" t="s">
        <v>229</v>
      </c>
      <c r="P15" s="55" t="s">
        <v>136</v>
      </c>
      <c r="Q15" s="55" t="s">
        <v>235</v>
      </c>
      <c r="R15" s="55" t="s">
        <v>232</v>
      </c>
      <c r="S15" s="55" t="s">
        <v>121</v>
      </c>
      <c r="T15" s="55" t="s">
        <v>110</v>
      </c>
      <c r="U15" s="55" t="s">
        <v>217</v>
      </c>
      <c r="V15" s="55" t="s">
        <v>218</v>
      </c>
      <c r="W15" s="55" t="s">
        <v>236</v>
      </c>
      <c r="X15" s="55" t="s">
        <v>113</v>
      </c>
      <c r="Y15" s="130">
        <v>0.70833333333333304</v>
      </c>
      <c r="Z15" s="130">
        <v>0.45833333333333298</v>
      </c>
      <c r="AA15" s="55" t="s">
        <v>114</v>
      </c>
      <c r="AB15" s="55" t="s">
        <v>115</v>
      </c>
      <c r="AC15" s="55" t="s">
        <v>276</v>
      </c>
      <c r="AD15" s="55">
        <v>13</v>
      </c>
      <c r="AE15" s="55"/>
      <c r="AF15" s="55" t="s">
        <v>145</v>
      </c>
      <c r="AG15" s="55" t="s">
        <v>144</v>
      </c>
      <c r="AH15" s="55" t="s">
        <v>231</v>
      </c>
      <c r="AI15" s="55" t="s">
        <v>232</v>
      </c>
      <c r="AJ15" s="55" t="s">
        <v>118</v>
      </c>
      <c r="AK15" s="55" t="s">
        <v>118</v>
      </c>
      <c r="AL15" s="55" t="s">
        <v>119</v>
      </c>
    </row>
    <row r="16" spans="1:38" x14ac:dyDescent="0.25">
      <c r="A16" s="100">
        <v>832</v>
      </c>
      <c r="B16" s="100">
        <f>VLOOKUP(D16,Clubs!B:C,2,0)</f>
        <v>442</v>
      </c>
      <c r="C16" s="100">
        <v>15</v>
      </c>
      <c r="D16" s="55" t="s">
        <v>31</v>
      </c>
      <c r="E16" s="55" t="s">
        <v>277</v>
      </c>
      <c r="F16" s="55" t="s">
        <v>278</v>
      </c>
      <c r="G16" s="55" t="s">
        <v>279</v>
      </c>
      <c r="H16" s="55" t="s">
        <v>280</v>
      </c>
      <c r="I16" s="55" t="s">
        <v>281</v>
      </c>
      <c r="J16" s="55" t="s">
        <v>170</v>
      </c>
      <c r="K16" s="55" t="s">
        <v>282</v>
      </c>
      <c r="L16" s="55" t="s">
        <v>283</v>
      </c>
      <c r="M16" s="55" t="s">
        <v>284</v>
      </c>
      <c r="N16" s="55" t="s">
        <v>285</v>
      </c>
      <c r="O16" s="55" t="s">
        <v>281</v>
      </c>
      <c r="P16" s="55" t="s">
        <v>170</v>
      </c>
      <c r="Q16" s="55" t="s">
        <v>286</v>
      </c>
      <c r="R16" s="55" t="s">
        <v>282</v>
      </c>
      <c r="S16" s="55" t="s">
        <v>154</v>
      </c>
      <c r="T16" s="55" t="s">
        <v>110</v>
      </c>
      <c r="U16" s="55" t="s">
        <v>164</v>
      </c>
      <c r="V16" s="55" t="s">
        <v>287</v>
      </c>
      <c r="W16" s="55" t="s">
        <v>113</v>
      </c>
      <c r="X16" s="55" t="s">
        <v>118</v>
      </c>
      <c r="Y16" s="130">
        <v>0.70833333333333304</v>
      </c>
      <c r="Z16" s="130">
        <v>0.45833333333333298</v>
      </c>
      <c r="AA16" s="55" t="s">
        <v>114</v>
      </c>
      <c r="AB16" s="55" t="s">
        <v>115</v>
      </c>
      <c r="AC16" s="55" t="s">
        <v>288</v>
      </c>
      <c r="AD16" s="55">
        <v>13</v>
      </c>
      <c r="AE16" s="55"/>
      <c r="AF16" s="55" t="s">
        <v>145</v>
      </c>
      <c r="AG16" s="55" t="s">
        <v>144</v>
      </c>
      <c r="AH16" s="55" t="s">
        <v>280</v>
      </c>
      <c r="AI16" s="55" t="s">
        <v>282</v>
      </c>
      <c r="AJ16" s="55" t="s">
        <v>283</v>
      </c>
      <c r="AK16" s="55" t="s">
        <v>118</v>
      </c>
      <c r="AL16" s="55" t="s">
        <v>155</v>
      </c>
    </row>
    <row r="17" spans="1:38" x14ac:dyDescent="0.25">
      <c r="A17" s="100">
        <v>934</v>
      </c>
      <c r="B17" s="100">
        <f>VLOOKUP(D17,Clubs!B:C,2,0)</f>
        <v>461</v>
      </c>
      <c r="C17" s="100">
        <v>15</v>
      </c>
      <c r="D17" s="55" t="s">
        <v>34</v>
      </c>
      <c r="E17" s="55" t="s">
        <v>289</v>
      </c>
      <c r="F17" s="55" t="s">
        <v>239</v>
      </c>
      <c r="G17" s="55" t="s">
        <v>240</v>
      </c>
      <c r="H17" s="55" t="s">
        <v>241</v>
      </c>
      <c r="I17" s="55" t="s">
        <v>242</v>
      </c>
      <c r="J17" s="55" t="s">
        <v>170</v>
      </c>
      <c r="K17" s="55" t="s">
        <v>243</v>
      </c>
      <c r="L17" s="55" t="s">
        <v>244</v>
      </c>
      <c r="M17" s="55" t="s">
        <v>245</v>
      </c>
      <c r="N17" s="55" t="s">
        <v>246</v>
      </c>
      <c r="O17" s="55" t="s">
        <v>242</v>
      </c>
      <c r="P17" s="55" t="s">
        <v>170</v>
      </c>
      <c r="Q17" s="55" t="s">
        <v>247</v>
      </c>
      <c r="R17" s="55" t="s">
        <v>248</v>
      </c>
      <c r="S17" s="55" t="s">
        <v>120</v>
      </c>
      <c r="T17" s="55" t="s">
        <v>110</v>
      </c>
      <c r="U17" s="55" t="s">
        <v>111</v>
      </c>
      <c r="V17" s="55" t="s">
        <v>123</v>
      </c>
      <c r="W17" s="55" t="s">
        <v>113</v>
      </c>
      <c r="X17" s="55" t="s">
        <v>290</v>
      </c>
      <c r="Y17" s="130">
        <v>0.70833333333333304</v>
      </c>
      <c r="Z17" s="130">
        <v>0.45833333333333298</v>
      </c>
      <c r="AA17" s="55" t="s">
        <v>114</v>
      </c>
      <c r="AB17" s="55" t="s">
        <v>115</v>
      </c>
      <c r="AC17" s="55" t="s">
        <v>250</v>
      </c>
      <c r="AD17" s="55">
        <v>13</v>
      </c>
      <c r="AE17" s="55"/>
      <c r="AF17" s="55" t="s">
        <v>145</v>
      </c>
      <c r="AG17" s="55" t="s">
        <v>144</v>
      </c>
      <c r="AH17" s="55" t="s">
        <v>251</v>
      </c>
      <c r="AI17" s="55" t="s">
        <v>243</v>
      </c>
      <c r="AJ17" s="55" t="s">
        <v>244</v>
      </c>
      <c r="AK17" s="55" t="s">
        <v>118</v>
      </c>
      <c r="AL17" s="55" t="s">
        <v>119</v>
      </c>
    </row>
    <row r="18" spans="1:38" x14ac:dyDescent="0.25">
      <c r="A18" s="100">
        <v>937</v>
      </c>
      <c r="B18" s="100">
        <f>VLOOKUP(D18,Clubs!B:C,2,0)</f>
        <v>502</v>
      </c>
      <c r="C18" s="100">
        <v>15</v>
      </c>
      <c r="D18" s="55" t="s">
        <v>42</v>
      </c>
      <c r="E18" s="55" t="s">
        <v>291</v>
      </c>
      <c r="F18" s="55" t="s">
        <v>291</v>
      </c>
      <c r="G18" s="55" t="s">
        <v>292</v>
      </c>
      <c r="H18" s="55" t="s">
        <v>293</v>
      </c>
      <c r="I18" s="55" t="s">
        <v>294</v>
      </c>
      <c r="J18" s="55" t="s">
        <v>136</v>
      </c>
      <c r="K18" s="55" t="s">
        <v>295</v>
      </c>
      <c r="L18" s="55" t="s">
        <v>295</v>
      </c>
      <c r="M18" s="55" t="s">
        <v>42</v>
      </c>
      <c r="N18" s="55" t="s">
        <v>292</v>
      </c>
      <c r="O18" s="55" t="s">
        <v>294</v>
      </c>
      <c r="P18" s="55" t="s">
        <v>136</v>
      </c>
      <c r="Q18" s="55" t="s">
        <v>296</v>
      </c>
      <c r="R18" s="55" t="s">
        <v>297</v>
      </c>
      <c r="S18" s="55" t="s">
        <v>161</v>
      </c>
      <c r="T18" s="55" t="s">
        <v>191</v>
      </c>
      <c r="U18" s="55" t="s">
        <v>217</v>
      </c>
      <c r="V18" s="55" t="s">
        <v>270</v>
      </c>
      <c r="W18" s="55" t="s">
        <v>113</v>
      </c>
      <c r="X18" s="55" t="s">
        <v>113</v>
      </c>
      <c r="Y18" s="130">
        <v>0.70833333333333304</v>
      </c>
      <c r="Z18" s="130">
        <v>0.45833333333333298</v>
      </c>
      <c r="AA18" s="55" t="s">
        <v>126</v>
      </c>
      <c r="AB18" s="55" t="s">
        <v>115</v>
      </c>
      <c r="AC18" s="55" t="s">
        <v>298</v>
      </c>
      <c r="AD18" s="55">
        <v>13</v>
      </c>
      <c r="AE18" s="55" t="s">
        <v>220</v>
      </c>
      <c r="AF18" s="55" t="s">
        <v>145</v>
      </c>
      <c r="AG18" s="55" t="s">
        <v>144</v>
      </c>
      <c r="AH18" s="55" t="s">
        <v>293</v>
      </c>
      <c r="AI18" s="55" t="s">
        <v>295</v>
      </c>
      <c r="AJ18" s="55" t="s">
        <v>295</v>
      </c>
      <c r="AK18" s="55" t="s">
        <v>118</v>
      </c>
      <c r="AL18" s="55" t="s">
        <v>155</v>
      </c>
    </row>
    <row r="19" spans="1:38" x14ac:dyDescent="0.25">
      <c r="A19" s="100">
        <v>960</v>
      </c>
      <c r="B19" s="100">
        <f>VLOOKUP(D19,Clubs!B:C,2,0)</f>
        <v>518</v>
      </c>
      <c r="C19" s="100">
        <v>15</v>
      </c>
      <c r="D19" s="55" t="s">
        <v>44</v>
      </c>
      <c r="E19" s="55" t="s">
        <v>252</v>
      </c>
      <c r="F19" s="55" t="s">
        <v>252</v>
      </c>
      <c r="G19" s="55" t="s">
        <v>299</v>
      </c>
      <c r="H19" s="55" t="s">
        <v>254</v>
      </c>
      <c r="I19" s="55" t="s">
        <v>255</v>
      </c>
      <c r="J19" s="55" t="s">
        <v>136</v>
      </c>
      <c r="K19" s="55" t="s">
        <v>256</v>
      </c>
      <c r="L19" s="55" t="s">
        <v>257</v>
      </c>
      <c r="M19" s="55" t="s">
        <v>258</v>
      </c>
      <c r="N19" s="55" t="s">
        <v>299</v>
      </c>
      <c r="O19" s="55" t="s">
        <v>255</v>
      </c>
      <c r="P19" s="55" t="s">
        <v>136</v>
      </c>
      <c r="Q19" s="55" t="s">
        <v>259</v>
      </c>
      <c r="R19" s="55" t="s">
        <v>256</v>
      </c>
      <c r="S19" s="55" t="s">
        <v>163</v>
      </c>
      <c r="T19" s="55" t="s">
        <v>110</v>
      </c>
      <c r="U19" s="55" t="s">
        <v>111</v>
      </c>
      <c r="V19" s="55" t="s">
        <v>123</v>
      </c>
      <c r="W19" s="55" t="s">
        <v>113</v>
      </c>
      <c r="X19" s="55" t="s">
        <v>113</v>
      </c>
      <c r="Y19" s="130">
        <v>0.70833333333333304</v>
      </c>
      <c r="Z19" s="130">
        <v>0.45833333333333298</v>
      </c>
      <c r="AA19" s="55" t="s">
        <v>126</v>
      </c>
      <c r="AB19" s="55" t="s">
        <v>115</v>
      </c>
      <c r="AC19" s="55" t="s">
        <v>300</v>
      </c>
      <c r="AD19" s="55">
        <v>13</v>
      </c>
      <c r="AE19" s="55"/>
      <c r="AF19" s="55" t="s">
        <v>145</v>
      </c>
      <c r="AG19" s="55" t="s">
        <v>144</v>
      </c>
      <c r="AH19" s="55" t="s">
        <v>254</v>
      </c>
      <c r="AI19" s="55" t="s">
        <v>256</v>
      </c>
      <c r="AJ19" s="55" t="s">
        <v>257</v>
      </c>
      <c r="AK19" s="55" t="s">
        <v>118</v>
      </c>
      <c r="AL19" s="55" t="s">
        <v>119</v>
      </c>
    </row>
    <row r="20" spans="1:38" x14ac:dyDescent="0.25">
      <c r="A20" s="100">
        <v>10166</v>
      </c>
      <c r="B20" s="100">
        <f>VLOOKUP(D20,Clubs!B:C,2,0)</f>
        <v>682</v>
      </c>
      <c r="C20" s="100">
        <v>15</v>
      </c>
      <c r="D20" s="55" t="s">
        <v>205</v>
      </c>
      <c r="E20" s="55" t="s">
        <v>301</v>
      </c>
      <c r="F20" s="55" t="s">
        <v>301</v>
      </c>
      <c r="G20" s="55" t="s">
        <v>208</v>
      </c>
      <c r="H20" s="55" t="s">
        <v>209</v>
      </c>
      <c r="I20" s="55" t="s">
        <v>210</v>
      </c>
      <c r="J20" s="55" t="s">
        <v>136</v>
      </c>
      <c r="K20" s="55" t="s">
        <v>215</v>
      </c>
      <c r="L20" s="55" t="s">
        <v>211</v>
      </c>
      <c r="M20" s="55" t="s">
        <v>212</v>
      </c>
      <c r="N20" s="55" t="s">
        <v>302</v>
      </c>
      <c r="O20" s="55" t="s">
        <v>210</v>
      </c>
      <c r="P20" s="55" t="s">
        <v>136</v>
      </c>
      <c r="Q20" s="55" t="s">
        <v>303</v>
      </c>
      <c r="R20" s="55" t="s">
        <v>304</v>
      </c>
      <c r="S20" s="55" t="s">
        <v>161</v>
      </c>
      <c r="T20" s="55" t="s">
        <v>110</v>
      </c>
      <c r="U20" s="55" t="s">
        <v>217</v>
      </c>
      <c r="V20" s="55" t="s">
        <v>218</v>
      </c>
      <c r="W20" s="55" t="s">
        <v>113</v>
      </c>
      <c r="X20" s="55" t="s">
        <v>113</v>
      </c>
      <c r="Y20" s="130">
        <v>0.70833333333333304</v>
      </c>
      <c r="Z20" s="130">
        <v>0.45833333333333298</v>
      </c>
      <c r="AA20" s="55" t="s">
        <v>126</v>
      </c>
      <c r="AB20" s="55" t="s">
        <v>115</v>
      </c>
      <c r="AC20" s="55" t="s">
        <v>219</v>
      </c>
      <c r="AD20" s="55">
        <v>13</v>
      </c>
      <c r="AE20" s="55"/>
      <c r="AF20" s="55" t="s">
        <v>145</v>
      </c>
      <c r="AG20" s="55" t="s">
        <v>144</v>
      </c>
      <c r="AH20" s="55" t="s">
        <v>221</v>
      </c>
      <c r="AI20" s="55" t="s">
        <v>118</v>
      </c>
      <c r="AJ20" s="55" t="s">
        <v>118</v>
      </c>
      <c r="AK20" s="55" t="s">
        <v>118</v>
      </c>
      <c r="AL20" s="55" t="s">
        <v>155</v>
      </c>
    </row>
    <row r="21" spans="1:38" x14ac:dyDescent="0.25">
      <c r="A21" s="101">
        <v>97</v>
      </c>
      <c r="B21" s="101">
        <f>VLOOKUP(D21,Clubs!B:C,2,0)</f>
        <v>67</v>
      </c>
      <c r="C21" s="101">
        <v>16</v>
      </c>
      <c r="D21" s="90" t="s">
        <v>6</v>
      </c>
      <c r="E21" s="90" t="s">
        <v>305</v>
      </c>
      <c r="F21" s="90" t="s">
        <v>305</v>
      </c>
      <c r="G21" s="90" t="s">
        <v>306</v>
      </c>
      <c r="H21" s="90" t="s">
        <v>307</v>
      </c>
      <c r="I21" s="90" t="s">
        <v>294</v>
      </c>
      <c r="J21" s="90" t="s">
        <v>136</v>
      </c>
      <c r="K21" s="90" t="s">
        <v>308</v>
      </c>
      <c r="L21" s="90" t="s">
        <v>118</v>
      </c>
      <c r="M21" s="90" t="s">
        <v>309</v>
      </c>
      <c r="N21" s="90" t="s">
        <v>310</v>
      </c>
      <c r="O21" s="90" t="s">
        <v>294</v>
      </c>
      <c r="P21" s="90" t="s">
        <v>136</v>
      </c>
      <c r="Q21" s="90" t="s">
        <v>311</v>
      </c>
      <c r="R21" s="90" t="s">
        <v>308</v>
      </c>
      <c r="S21" s="90" t="s">
        <v>161</v>
      </c>
      <c r="T21" s="90" t="s">
        <v>191</v>
      </c>
      <c r="U21" s="90" t="s">
        <v>217</v>
      </c>
      <c r="V21" s="90" t="s">
        <v>218</v>
      </c>
      <c r="W21" s="90" t="s">
        <v>222</v>
      </c>
      <c r="X21" s="90" t="s">
        <v>312</v>
      </c>
      <c r="Y21" s="131">
        <v>0.70833333333333304</v>
      </c>
      <c r="Z21" s="131">
        <v>0.45833333333333298</v>
      </c>
      <c r="AA21" s="90" t="s">
        <v>114</v>
      </c>
      <c r="AB21" s="90" t="s">
        <v>115</v>
      </c>
      <c r="AC21" s="90" t="s">
        <v>313</v>
      </c>
      <c r="AD21" s="90">
        <v>13</v>
      </c>
      <c r="AE21" s="90"/>
      <c r="AF21" s="90" t="s">
        <v>147</v>
      </c>
      <c r="AG21" s="90" t="s">
        <v>146</v>
      </c>
      <c r="AH21" s="90" t="s">
        <v>314</v>
      </c>
      <c r="AI21" s="90" t="s">
        <v>315</v>
      </c>
      <c r="AJ21" s="90" t="s">
        <v>118</v>
      </c>
      <c r="AK21" s="90" t="s">
        <v>118</v>
      </c>
      <c r="AL21" s="90" t="s">
        <v>155</v>
      </c>
    </row>
    <row r="22" spans="1:38" x14ac:dyDescent="0.25">
      <c r="A22" s="101">
        <v>10044</v>
      </c>
      <c r="B22" s="101">
        <f>VLOOKUP(D22,Clubs!B:C,2,0)</f>
        <v>233</v>
      </c>
      <c r="C22" s="101">
        <v>16</v>
      </c>
      <c r="D22" s="90" t="s">
        <v>21</v>
      </c>
      <c r="E22" s="90" t="s">
        <v>316</v>
      </c>
      <c r="F22" s="90" t="s">
        <v>228</v>
      </c>
      <c r="G22" s="90" t="s">
        <v>234</v>
      </c>
      <c r="H22" s="90" t="s">
        <v>231</v>
      </c>
      <c r="I22" s="90" t="s">
        <v>229</v>
      </c>
      <c r="J22" s="90" t="s">
        <v>136</v>
      </c>
      <c r="K22" s="90" t="s">
        <v>232</v>
      </c>
      <c r="L22" s="90" t="s">
        <v>118</v>
      </c>
      <c r="M22" s="90" t="s">
        <v>233</v>
      </c>
      <c r="N22" s="90" t="s">
        <v>317</v>
      </c>
      <c r="O22" s="90" t="s">
        <v>229</v>
      </c>
      <c r="P22" s="90" t="s">
        <v>136</v>
      </c>
      <c r="Q22" s="90" t="s">
        <v>235</v>
      </c>
      <c r="R22" s="90" t="s">
        <v>232</v>
      </c>
      <c r="S22" s="90" t="s">
        <v>121</v>
      </c>
      <c r="T22" s="90" t="s">
        <v>110</v>
      </c>
      <c r="U22" s="90" t="s">
        <v>217</v>
      </c>
      <c r="V22" s="90" t="s">
        <v>218</v>
      </c>
      <c r="W22" s="90" t="s">
        <v>236</v>
      </c>
      <c r="X22" s="90" t="s">
        <v>113</v>
      </c>
      <c r="Y22" s="131">
        <v>0.70833333333333304</v>
      </c>
      <c r="Z22" s="131">
        <v>0.45833333333333298</v>
      </c>
      <c r="AA22" s="90" t="s">
        <v>114</v>
      </c>
      <c r="AB22" s="90" t="s">
        <v>115</v>
      </c>
      <c r="AC22" s="90" t="s">
        <v>237</v>
      </c>
      <c r="AD22" s="90">
        <v>13</v>
      </c>
      <c r="AE22" s="90"/>
      <c r="AF22" s="90" t="s">
        <v>147</v>
      </c>
      <c r="AG22" s="90" t="s">
        <v>146</v>
      </c>
      <c r="AH22" s="90" t="s">
        <v>231</v>
      </c>
      <c r="AI22" s="90" t="s">
        <v>232</v>
      </c>
      <c r="AJ22" s="90" t="s">
        <v>118</v>
      </c>
      <c r="AK22" s="90" t="s">
        <v>118</v>
      </c>
      <c r="AL22" s="90" t="s">
        <v>119</v>
      </c>
    </row>
    <row r="23" spans="1:38" x14ac:dyDescent="0.25">
      <c r="A23" s="101">
        <v>10460</v>
      </c>
      <c r="B23" s="101">
        <f>VLOOKUP(D23,Clubs!B:C,2,0)</f>
        <v>534</v>
      </c>
      <c r="C23" s="101">
        <v>16</v>
      </c>
      <c r="D23" s="90" t="s">
        <v>47</v>
      </c>
      <c r="E23" s="90" t="s">
        <v>318</v>
      </c>
      <c r="F23" s="90" t="s">
        <v>319</v>
      </c>
      <c r="G23" s="90" t="s">
        <v>196</v>
      </c>
      <c r="H23" s="90" t="s">
        <v>197</v>
      </c>
      <c r="I23" s="90" t="s">
        <v>170</v>
      </c>
      <c r="J23" s="90" t="s">
        <v>170</v>
      </c>
      <c r="K23" s="90" t="s">
        <v>198</v>
      </c>
      <c r="L23" s="90" t="s">
        <v>199</v>
      </c>
      <c r="M23" s="90" t="s">
        <v>263</v>
      </c>
      <c r="N23" s="90" t="s">
        <v>264</v>
      </c>
      <c r="O23" s="90" t="s">
        <v>170</v>
      </c>
      <c r="P23" s="90" t="s">
        <v>170</v>
      </c>
      <c r="Q23" s="90" t="s">
        <v>265</v>
      </c>
      <c r="R23" s="90" t="s">
        <v>198</v>
      </c>
      <c r="S23" s="90" t="s">
        <v>161</v>
      </c>
      <c r="T23" s="90" t="s">
        <v>110</v>
      </c>
      <c r="U23" s="90" t="s">
        <v>148</v>
      </c>
      <c r="V23" s="90" t="s">
        <v>176</v>
      </c>
      <c r="W23" s="90" t="s">
        <v>113</v>
      </c>
      <c r="X23" s="90" t="s">
        <v>113</v>
      </c>
      <c r="Y23" s="131">
        <v>0.70833333333333304</v>
      </c>
      <c r="Z23" s="131">
        <v>0.45833333333333298</v>
      </c>
      <c r="AA23" s="90" t="s">
        <v>126</v>
      </c>
      <c r="AB23" s="90" t="s">
        <v>115</v>
      </c>
      <c r="AC23" s="90" t="s">
        <v>203</v>
      </c>
      <c r="AD23" s="90">
        <v>13</v>
      </c>
      <c r="AE23" s="90"/>
      <c r="AF23" s="90" t="s">
        <v>147</v>
      </c>
      <c r="AG23" s="90" t="s">
        <v>146</v>
      </c>
      <c r="AH23" s="90" t="s">
        <v>197</v>
      </c>
      <c r="AI23" s="90" t="s">
        <v>320</v>
      </c>
      <c r="AJ23" s="90" t="s">
        <v>118</v>
      </c>
      <c r="AK23" s="90" t="s">
        <v>118</v>
      </c>
      <c r="AL23" s="90" t="s">
        <v>155</v>
      </c>
    </row>
    <row r="24" spans="1:38" x14ac:dyDescent="0.25">
      <c r="A24" s="101">
        <v>1260</v>
      </c>
      <c r="B24" s="101">
        <f>VLOOKUP(D24,Clubs!B:C,2,0)</f>
        <v>641</v>
      </c>
      <c r="C24" s="101">
        <v>16</v>
      </c>
      <c r="D24" s="90" t="s">
        <v>569</v>
      </c>
      <c r="E24" s="90" t="s">
        <v>322</v>
      </c>
      <c r="F24" s="90" t="s">
        <v>321</v>
      </c>
      <c r="G24" s="90" t="s">
        <v>323</v>
      </c>
      <c r="H24" s="90" t="s">
        <v>324</v>
      </c>
      <c r="I24" s="90" t="s">
        <v>325</v>
      </c>
      <c r="J24" s="90" t="s">
        <v>170</v>
      </c>
      <c r="K24" s="90" t="s">
        <v>326</v>
      </c>
      <c r="L24" s="90"/>
      <c r="M24" s="90" t="s">
        <v>327</v>
      </c>
      <c r="N24" s="90" t="s">
        <v>328</v>
      </c>
      <c r="O24" s="90" t="s">
        <v>325</v>
      </c>
      <c r="P24" s="90" t="s">
        <v>170</v>
      </c>
      <c r="Q24" s="90" t="s">
        <v>329</v>
      </c>
      <c r="R24" s="90"/>
      <c r="S24" s="90" t="s">
        <v>121</v>
      </c>
      <c r="T24" s="90" t="s">
        <v>110</v>
      </c>
      <c r="U24" s="90" t="s">
        <v>162</v>
      </c>
      <c r="V24" s="90" t="s">
        <v>224</v>
      </c>
      <c r="W24" s="90" t="s">
        <v>330</v>
      </c>
      <c r="X24" s="90" t="s">
        <v>249</v>
      </c>
      <c r="Y24" s="131">
        <v>0.70833333333333304</v>
      </c>
      <c r="Z24" s="131">
        <v>0.45833333333333298</v>
      </c>
      <c r="AA24" s="90" t="s">
        <v>114</v>
      </c>
      <c r="AB24" s="90" t="s">
        <v>115</v>
      </c>
      <c r="AC24" s="90" t="s">
        <v>331</v>
      </c>
      <c r="AD24" s="90">
        <v>13</v>
      </c>
      <c r="AE24" s="90"/>
      <c r="AF24" s="90" t="s">
        <v>147</v>
      </c>
      <c r="AG24" s="90" t="s">
        <v>146</v>
      </c>
      <c r="AH24" s="90" t="s">
        <v>324</v>
      </c>
      <c r="AI24" s="90" t="s">
        <v>326</v>
      </c>
      <c r="AJ24" s="90"/>
      <c r="AK24" s="90" t="s">
        <v>118</v>
      </c>
      <c r="AL24" s="90" t="s">
        <v>119</v>
      </c>
    </row>
    <row r="25" spans="1:38" x14ac:dyDescent="0.25">
      <c r="A25" s="101">
        <v>10277</v>
      </c>
      <c r="B25" s="101">
        <f>VLOOKUP(D25,Clubs!B:C,2,0)</f>
        <v>703</v>
      </c>
      <c r="C25" s="101">
        <v>16</v>
      </c>
      <c r="D25" s="90" t="s">
        <v>63</v>
      </c>
      <c r="E25" s="90" t="s">
        <v>757</v>
      </c>
      <c r="F25" s="90" t="s">
        <v>333</v>
      </c>
      <c r="G25" s="90" t="s">
        <v>334</v>
      </c>
      <c r="H25" s="90" t="s">
        <v>335</v>
      </c>
      <c r="I25" s="90" t="s">
        <v>336</v>
      </c>
      <c r="J25" s="90" t="s">
        <v>336</v>
      </c>
      <c r="K25" s="90" t="s">
        <v>337</v>
      </c>
      <c r="L25" s="90" t="s">
        <v>118</v>
      </c>
      <c r="M25" s="90" t="s">
        <v>338</v>
      </c>
      <c r="N25" s="90" t="s">
        <v>339</v>
      </c>
      <c r="O25" s="90" t="s">
        <v>336</v>
      </c>
      <c r="P25" s="90" t="s">
        <v>336</v>
      </c>
      <c r="Q25" s="90" t="s">
        <v>340</v>
      </c>
      <c r="R25" s="90" t="s">
        <v>337</v>
      </c>
      <c r="S25" s="90" t="s">
        <v>341</v>
      </c>
      <c r="T25" s="90" t="s">
        <v>110</v>
      </c>
      <c r="U25" s="90" t="s">
        <v>223</v>
      </c>
      <c r="V25" s="90" t="s">
        <v>271</v>
      </c>
      <c r="W25" s="90" t="s">
        <v>113</v>
      </c>
      <c r="X25" s="90" t="s">
        <v>113</v>
      </c>
      <c r="Y25" s="131">
        <v>0.70833333333333304</v>
      </c>
      <c r="Z25" s="131">
        <v>0.45833333333333298</v>
      </c>
      <c r="AA25" s="90" t="s">
        <v>114</v>
      </c>
      <c r="AB25" s="90" t="s">
        <v>115</v>
      </c>
      <c r="AC25" s="90" t="s">
        <v>342</v>
      </c>
      <c r="AD25" s="90">
        <v>13</v>
      </c>
      <c r="AE25" s="90"/>
      <c r="AF25" s="90" t="s">
        <v>147</v>
      </c>
      <c r="AG25" s="90" t="s">
        <v>146</v>
      </c>
      <c r="AH25" s="90" t="s">
        <v>343</v>
      </c>
      <c r="AI25" s="90" t="s">
        <v>118</v>
      </c>
      <c r="AJ25" s="90" t="s">
        <v>118</v>
      </c>
      <c r="AK25" s="90" t="s">
        <v>118</v>
      </c>
      <c r="AL25" s="90" t="s">
        <v>155</v>
      </c>
    </row>
    <row r="26" spans="1:38" x14ac:dyDescent="0.25">
      <c r="A26" s="102">
        <v>10492</v>
      </c>
      <c r="B26" s="102">
        <f>VLOOKUP(D26,Clubs!B:C,2,0)</f>
        <v>36</v>
      </c>
      <c r="C26" s="102">
        <v>17</v>
      </c>
      <c r="D26" s="56" t="s">
        <v>3</v>
      </c>
      <c r="E26" s="56" t="s">
        <v>348</v>
      </c>
      <c r="F26" s="56" t="s">
        <v>348</v>
      </c>
      <c r="G26" s="56" t="s">
        <v>349</v>
      </c>
      <c r="H26" s="56" t="s">
        <v>231</v>
      </c>
      <c r="I26" s="56" t="s">
        <v>229</v>
      </c>
      <c r="J26" s="56" t="s">
        <v>136</v>
      </c>
      <c r="K26" s="56">
        <v>666</v>
      </c>
      <c r="L26" s="56"/>
      <c r="M26" s="56" t="s">
        <v>233</v>
      </c>
      <c r="N26" s="56" t="s">
        <v>350</v>
      </c>
      <c r="O26" s="56" t="s">
        <v>229</v>
      </c>
      <c r="P26" s="56" t="s">
        <v>136</v>
      </c>
      <c r="Q26" s="56" t="s">
        <v>351</v>
      </c>
      <c r="R26" s="56" t="s">
        <v>352</v>
      </c>
      <c r="S26" s="56" t="s">
        <v>347</v>
      </c>
      <c r="T26" s="56" t="s">
        <v>191</v>
      </c>
      <c r="U26" s="56" t="s">
        <v>217</v>
      </c>
      <c r="V26" s="56" t="s">
        <v>218</v>
      </c>
      <c r="W26" s="56" t="s">
        <v>222</v>
      </c>
      <c r="X26" s="56" t="s">
        <v>353</v>
      </c>
      <c r="Y26" s="132">
        <v>0.70833333333333304</v>
      </c>
      <c r="Z26" s="132">
        <v>0.45833333333333298</v>
      </c>
      <c r="AA26" s="56" t="s">
        <v>126</v>
      </c>
      <c r="AB26" s="56" t="s">
        <v>115</v>
      </c>
      <c r="AC26" s="56" t="s">
        <v>354</v>
      </c>
      <c r="AD26" s="56">
        <v>13</v>
      </c>
      <c r="AE26" s="56" t="s">
        <v>122</v>
      </c>
      <c r="AF26" s="56" t="s">
        <v>150</v>
      </c>
      <c r="AG26" s="56" t="s">
        <v>149</v>
      </c>
      <c r="AH26" s="56" t="s">
        <v>231</v>
      </c>
      <c r="AI26" s="56" t="s">
        <v>274</v>
      </c>
      <c r="AJ26" s="56" t="s">
        <v>274</v>
      </c>
      <c r="AK26" s="56" t="s">
        <v>345</v>
      </c>
      <c r="AL26" s="56" t="s">
        <v>155</v>
      </c>
    </row>
    <row r="27" spans="1:38" x14ac:dyDescent="0.25">
      <c r="A27" s="95">
        <v>796</v>
      </c>
      <c r="B27" s="95">
        <f>VLOOKUP(D27,Clubs!B:C,2,0)</f>
        <v>67</v>
      </c>
      <c r="C27" s="95">
        <v>20</v>
      </c>
      <c r="D27" s="94" t="s">
        <v>6</v>
      </c>
      <c r="E27" s="94" t="s">
        <v>514</v>
      </c>
      <c r="F27" s="94" t="s">
        <v>514</v>
      </c>
      <c r="G27" s="94" t="s">
        <v>355</v>
      </c>
      <c r="H27" s="94" t="s">
        <v>307</v>
      </c>
      <c r="I27" s="94" t="s">
        <v>294</v>
      </c>
      <c r="J27" s="94" t="s">
        <v>136</v>
      </c>
      <c r="K27" s="94" t="s">
        <v>356</v>
      </c>
      <c r="L27" s="94" t="s">
        <v>118</v>
      </c>
      <c r="M27" s="94" t="s">
        <v>309</v>
      </c>
      <c r="N27" s="94" t="s">
        <v>310</v>
      </c>
      <c r="O27" s="94" t="s">
        <v>294</v>
      </c>
      <c r="P27" s="94" t="s">
        <v>136</v>
      </c>
      <c r="Q27" s="94" t="s">
        <v>357</v>
      </c>
      <c r="R27" s="94" t="s">
        <v>356</v>
      </c>
      <c r="S27" s="94" t="s">
        <v>161</v>
      </c>
      <c r="T27" s="94" t="s">
        <v>110</v>
      </c>
      <c r="U27" s="94" t="s">
        <v>217</v>
      </c>
      <c r="V27" s="94" t="s">
        <v>112</v>
      </c>
      <c r="W27" s="94" t="s">
        <v>113</v>
      </c>
      <c r="X27" s="94" t="s">
        <v>312</v>
      </c>
      <c r="Y27" s="125">
        <v>0.70833333333333304</v>
      </c>
      <c r="Z27" s="125">
        <v>0.45833333333333298</v>
      </c>
      <c r="AA27" s="94" t="s">
        <v>114</v>
      </c>
      <c r="AB27" s="94" t="s">
        <v>151</v>
      </c>
      <c r="AC27" s="94" t="s">
        <v>358</v>
      </c>
      <c r="AD27" s="94">
        <v>13</v>
      </c>
      <c r="AE27" s="94"/>
      <c r="AF27" s="94" t="s">
        <v>602</v>
      </c>
      <c r="AG27" s="94" t="s">
        <v>149</v>
      </c>
      <c r="AH27" s="94" t="s">
        <v>314</v>
      </c>
      <c r="AI27" s="94" t="s">
        <v>315</v>
      </c>
      <c r="AJ27" s="94" t="s">
        <v>118</v>
      </c>
      <c r="AK27" s="94" t="s">
        <v>118</v>
      </c>
      <c r="AL27" s="94" t="s">
        <v>155</v>
      </c>
    </row>
    <row r="28" spans="1:38" x14ac:dyDescent="0.25">
      <c r="A28" s="102">
        <v>10504</v>
      </c>
      <c r="B28" s="102" t="e">
        <f>VLOOKUP(D28,Clubs!B:C,2,0)</f>
        <v>#N/A</v>
      </c>
      <c r="C28" s="102">
        <v>17</v>
      </c>
      <c r="D28" s="56" t="s">
        <v>359</v>
      </c>
      <c r="E28" s="56" t="s">
        <v>359</v>
      </c>
      <c r="F28" s="56" t="s">
        <v>359</v>
      </c>
      <c r="G28" s="56" t="s">
        <v>360</v>
      </c>
      <c r="H28" s="56" t="s">
        <v>361</v>
      </c>
      <c r="I28" s="56" t="s">
        <v>255</v>
      </c>
      <c r="J28" s="56" t="s">
        <v>136</v>
      </c>
      <c r="K28" s="56" t="s">
        <v>362</v>
      </c>
      <c r="L28" s="56" t="s">
        <v>118</v>
      </c>
      <c r="M28" s="56" t="s">
        <v>363</v>
      </c>
      <c r="N28" s="56" t="s">
        <v>360</v>
      </c>
      <c r="O28" s="56" t="s">
        <v>255</v>
      </c>
      <c r="P28" s="56" t="s">
        <v>136</v>
      </c>
      <c r="Q28" s="56" t="s">
        <v>364</v>
      </c>
      <c r="R28" s="56" t="s">
        <v>365</v>
      </c>
      <c r="S28" s="56" t="s">
        <v>161</v>
      </c>
      <c r="T28" s="56" t="s">
        <v>191</v>
      </c>
      <c r="U28" s="56" t="s">
        <v>192</v>
      </c>
      <c r="V28" s="56" t="s">
        <v>366</v>
      </c>
      <c r="W28" s="56" t="s">
        <v>113</v>
      </c>
      <c r="X28" s="56" t="s">
        <v>346</v>
      </c>
      <c r="Y28" s="132">
        <v>0.70833333333333304</v>
      </c>
      <c r="Z28" s="132">
        <v>0.45833333333333298</v>
      </c>
      <c r="AA28" s="56" t="s">
        <v>114</v>
      </c>
      <c r="AB28" s="56" t="s">
        <v>115</v>
      </c>
      <c r="AC28" s="56" t="s">
        <v>367</v>
      </c>
      <c r="AD28" s="56">
        <v>13</v>
      </c>
      <c r="AE28" s="56"/>
      <c r="AF28" s="56" t="s">
        <v>150</v>
      </c>
      <c r="AG28" s="56" t="s">
        <v>149</v>
      </c>
      <c r="AH28" s="56" t="s">
        <v>361</v>
      </c>
      <c r="AI28" s="56" t="s">
        <v>362</v>
      </c>
      <c r="AJ28" s="56" t="s">
        <v>118</v>
      </c>
      <c r="AK28" s="56" t="s">
        <v>118</v>
      </c>
      <c r="AL28" s="56" t="s">
        <v>155</v>
      </c>
    </row>
    <row r="29" spans="1:38" x14ac:dyDescent="0.25">
      <c r="A29" s="102">
        <v>1463</v>
      </c>
      <c r="B29" s="102">
        <f>VLOOKUP(D29,Clubs!B:C,2,0)</f>
        <v>175</v>
      </c>
      <c r="C29" s="102">
        <v>17</v>
      </c>
      <c r="D29" s="56" t="s">
        <v>16</v>
      </c>
      <c r="E29" s="56" t="s">
        <v>178</v>
      </c>
      <c r="F29" s="56" t="s">
        <v>16</v>
      </c>
      <c r="G29" s="56" t="s">
        <v>133</v>
      </c>
      <c r="H29" s="56" t="s">
        <v>134</v>
      </c>
      <c r="I29" s="56" t="s">
        <v>135</v>
      </c>
      <c r="J29" s="56" t="s">
        <v>136</v>
      </c>
      <c r="K29" s="56" t="s">
        <v>137</v>
      </c>
      <c r="L29" s="56" t="s">
        <v>138</v>
      </c>
      <c r="M29" s="56" t="s">
        <v>158</v>
      </c>
      <c r="N29" s="56" t="s">
        <v>159</v>
      </c>
      <c r="O29" s="56" t="s">
        <v>135</v>
      </c>
      <c r="P29" s="56" t="s">
        <v>136</v>
      </c>
      <c r="Q29" s="56" t="s">
        <v>368</v>
      </c>
      <c r="R29" s="56" t="s">
        <v>369</v>
      </c>
      <c r="S29" s="56" t="s">
        <v>121</v>
      </c>
      <c r="T29" s="56" t="s">
        <v>110</v>
      </c>
      <c r="U29" s="56" t="s">
        <v>111</v>
      </c>
      <c r="V29" s="56" t="s">
        <v>160</v>
      </c>
      <c r="W29" s="56" t="s">
        <v>113</v>
      </c>
      <c r="X29" s="56" t="s">
        <v>118</v>
      </c>
      <c r="Y29" s="132">
        <v>0.70833333333333304</v>
      </c>
      <c r="Z29" s="132">
        <v>0.45833333333333298</v>
      </c>
      <c r="AA29" s="56" t="s">
        <v>114</v>
      </c>
      <c r="AB29" s="56" t="s">
        <v>115</v>
      </c>
      <c r="AC29" s="56" t="s">
        <v>370</v>
      </c>
      <c r="AD29" s="56">
        <v>13</v>
      </c>
      <c r="AE29" s="56"/>
      <c r="AF29" s="56" t="s">
        <v>150</v>
      </c>
      <c r="AG29" s="56" t="s">
        <v>149</v>
      </c>
      <c r="AH29" s="56" t="s">
        <v>118</v>
      </c>
      <c r="AI29" s="56" t="s">
        <v>118</v>
      </c>
      <c r="AJ29" s="56" t="s">
        <v>118</v>
      </c>
      <c r="AK29" s="56" t="s">
        <v>118</v>
      </c>
      <c r="AL29" s="56" t="s">
        <v>119</v>
      </c>
    </row>
    <row r="30" spans="1:38" x14ac:dyDescent="0.25">
      <c r="A30" s="95">
        <v>10573</v>
      </c>
      <c r="B30" s="95">
        <f>VLOOKUP(D30,Clubs!B:C,2,0)</f>
        <v>204</v>
      </c>
      <c r="C30" s="95">
        <v>17</v>
      </c>
      <c r="D30" s="94" t="s">
        <v>18</v>
      </c>
      <c r="E30" s="94" t="s">
        <v>834</v>
      </c>
      <c r="F30" s="94" t="str">
        <f>E30</f>
        <v>Vilagarcía TM</v>
      </c>
      <c r="G30" s="233"/>
      <c r="H30" s="94" t="s">
        <v>183</v>
      </c>
      <c r="I30" s="94" t="s">
        <v>184</v>
      </c>
      <c r="J30" s="94" t="s">
        <v>170</v>
      </c>
      <c r="K30" s="94"/>
      <c r="L30" s="94"/>
      <c r="M30" s="94" t="s">
        <v>371</v>
      </c>
      <c r="N30" s="94" t="s">
        <v>372</v>
      </c>
      <c r="O30" s="94" t="s">
        <v>184</v>
      </c>
      <c r="P30" s="94" t="s">
        <v>170</v>
      </c>
      <c r="Q30" s="94" t="s">
        <v>373</v>
      </c>
      <c r="R30" s="94" t="s">
        <v>374</v>
      </c>
      <c r="S30" s="94" t="s">
        <v>347</v>
      </c>
      <c r="T30" s="94" t="s">
        <v>191</v>
      </c>
      <c r="U30" s="94" t="s">
        <v>148</v>
      </c>
      <c r="V30" s="94" t="s">
        <v>176</v>
      </c>
      <c r="W30" s="94" t="s">
        <v>113</v>
      </c>
      <c r="X30" s="94" t="s">
        <v>375</v>
      </c>
      <c r="Y30" s="125">
        <v>0.70833333333333304</v>
      </c>
      <c r="Z30" s="125">
        <v>0.45833333333333298</v>
      </c>
      <c r="AA30" s="94" t="s">
        <v>126</v>
      </c>
      <c r="AB30" s="94" t="s">
        <v>115</v>
      </c>
      <c r="AC30" s="94" t="s">
        <v>193</v>
      </c>
      <c r="AD30" s="94">
        <v>13</v>
      </c>
      <c r="AE30" s="94" t="s">
        <v>122</v>
      </c>
      <c r="AF30" s="94" t="s">
        <v>602</v>
      </c>
      <c r="AG30" s="234" t="s">
        <v>405</v>
      </c>
      <c r="AH30" s="94" t="s">
        <v>183</v>
      </c>
      <c r="AI30" s="94" t="s">
        <v>185</v>
      </c>
      <c r="AJ30" s="94" t="s">
        <v>376</v>
      </c>
      <c r="AK30" s="94" t="s">
        <v>345</v>
      </c>
      <c r="AL30" s="94" t="s">
        <v>155</v>
      </c>
    </row>
    <row r="31" spans="1:38" x14ac:dyDescent="0.25">
      <c r="A31" s="102">
        <v>10490</v>
      </c>
      <c r="B31" s="102" t="e">
        <f>VLOOKUP(D31,Clubs!B:C,2,0)</f>
        <v>#N/A</v>
      </c>
      <c r="C31" s="102">
        <v>17</v>
      </c>
      <c r="D31" s="56" t="s">
        <v>377</v>
      </c>
      <c r="E31" s="56" t="s">
        <v>377</v>
      </c>
      <c r="F31" s="56" t="s">
        <v>377</v>
      </c>
      <c r="G31" s="56" t="s">
        <v>234</v>
      </c>
      <c r="H31" s="56" t="s">
        <v>231</v>
      </c>
      <c r="I31" s="56" t="s">
        <v>229</v>
      </c>
      <c r="J31" s="56" t="s">
        <v>136</v>
      </c>
      <c r="K31" s="56" t="s">
        <v>232</v>
      </c>
      <c r="L31" s="56" t="s">
        <v>118</v>
      </c>
      <c r="M31" s="56" t="s">
        <v>233</v>
      </c>
      <c r="N31" s="56" t="s">
        <v>234</v>
      </c>
      <c r="O31" s="56" t="s">
        <v>229</v>
      </c>
      <c r="P31" s="56" t="s">
        <v>136</v>
      </c>
      <c r="Q31" s="56" t="s">
        <v>378</v>
      </c>
      <c r="R31" s="56" t="s">
        <v>379</v>
      </c>
      <c r="S31" s="56" t="s">
        <v>121</v>
      </c>
      <c r="T31" s="56" t="s">
        <v>110</v>
      </c>
      <c r="U31" s="56" t="s">
        <v>217</v>
      </c>
      <c r="V31" s="56" t="s">
        <v>218</v>
      </c>
      <c r="W31" s="56" t="s">
        <v>236</v>
      </c>
      <c r="X31" s="56" t="s">
        <v>113</v>
      </c>
      <c r="Y31" s="132">
        <v>0.70833333333333304</v>
      </c>
      <c r="Z31" s="132">
        <v>0.45833333333333298</v>
      </c>
      <c r="AA31" s="56" t="s">
        <v>126</v>
      </c>
      <c r="AB31" s="56" t="s">
        <v>115</v>
      </c>
      <c r="AC31" s="56" t="s">
        <v>237</v>
      </c>
      <c r="AD31" s="56">
        <v>13</v>
      </c>
      <c r="AE31" s="56"/>
      <c r="AF31" s="56" t="s">
        <v>150</v>
      </c>
      <c r="AG31" s="56" t="s">
        <v>149</v>
      </c>
      <c r="AH31" s="56" t="s">
        <v>231</v>
      </c>
      <c r="AI31" s="56" t="s">
        <v>232</v>
      </c>
      <c r="AJ31" s="56" t="s">
        <v>118</v>
      </c>
      <c r="AK31" s="56" t="s">
        <v>118</v>
      </c>
      <c r="AL31" s="56" t="s">
        <v>119</v>
      </c>
    </row>
    <row r="32" spans="1:38" x14ac:dyDescent="0.25">
      <c r="A32" s="102">
        <v>10233</v>
      </c>
      <c r="B32" s="102">
        <f>VLOOKUP(D32,Clubs!B:C,2,0)</f>
        <v>442</v>
      </c>
      <c r="C32" s="102">
        <v>17</v>
      </c>
      <c r="D32" s="56" t="s">
        <v>31</v>
      </c>
      <c r="E32" s="56" t="s">
        <v>380</v>
      </c>
      <c r="F32" s="56" t="s">
        <v>380</v>
      </c>
      <c r="G32" s="56" t="s">
        <v>381</v>
      </c>
      <c r="H32" s="56" t="s">
        <v>280</v>
      </c>
      <c r="I32" s="56" t="s">
        <v>281</v>
      </c>
      <c r="J32" s="56" t="s">
        <v>170</v>
      </c>
      <c r="K32" s="56" t="s">
        <v>282</v>
      </c>
      <c r="L32" s="56" t="s">
        <v>283</v>
      </c>
      <c r="M32" s="56" t="s">
        <v>284</v>
      </c>
      <c r="N32" s="56" t="s">
        <v>285</v>
      </c>
      <c r="O32" s="56" t="s">
        <v>281</v>
      </c>
      <c r="P32" s="56" t="s">
        <v>170</v>
      </c>
      <c r="Q32" s="56" t="s">
        <v>286</v>
      </c>
      <c r="R32" s="56" t="s">
        <v>282</v>
      </c>
      <c r="S32" s="56" t="s">
        <v>154</v>
      </c>
      <c r="T32" s="56" t="s">
        <v>110</v>
      </c>
      <c r="U32" s="56" t="s">
        <v>164</v>
      </c>
      <c r="V32" s="56" t="s">
        <v>287</v>
      </c>
      <c r="W32" s="56" t="s">
        <v>113</v>
      </c>
      <c r="X32" s="56" t="s">
        <v>118</v>
      </c>
      <c r="Y32" s="132">
        <v>0.70833333333333304</v>
      </c>
      <c r="Z32" s="132">
        <v>0.45833333333333298</v>
      </c>
      <c r="AA32" s="56" t="s">
        <v>114</v>
      </c>
      <c r="AB32" s="56" t="s">
        <v>115</v>
      </c>
      <c r="AC32" s="56" t="s">
        <v>288</v>
      </c>
      <c r="AD32" s="56">
        <v>13</v>
      </c>
      <c r="AE32" s="56"/>
      <c r="AF32" s="56" t="s">
        <v>150</v>
      </c>
      <c r="AG32" s="56" t="s">
        <v>149</v>
      </c>
      <c r="AH32" s="56" t="s">
        <v>280</v>
      </c>
      <c r="AI32" s="56" t="s">
        <v>282</v>
      </c>
      <c r="AJ32" s="56" t="s">
        <v>283</v>
      </c>
      <c r="AK32" s="56" t="s">
        <v>118</v>
      </c>
      <c r="AL32" s="56" t="s">
        <v>155</v>
      </c>
    </row>
    <row r="33" spans="1:38" x14ac:dyDescent="0.25">
      <c r="A33" s="102">
        <v>1070</v>
      </c>
      <c r="B33" s="102">
        <f>VLOOKUP(D33,Clubs!B:C,2,0)</f>
        <v>461</v>
      </c>
      <c r="C33" s="102">
        <v>17</v>
      </c>
      <c r="D33" s="56" t="s">
        <v>34</v>
      </c>
      <c r="E33" s="56" t="s">
        <v>382</v>
      </c>
      <c r="F33" s="56" t="s">
        <v>383</v>
      </c>
      <c r="G33" s="56" t="s">
        <v>240</v>
      </c>
      <c r="H33" s="56" t="s">
        <v>241</v>
      </c>
      <c r="I33" s="56" t="s">
        <v>242</v>
      </c>
      <c r="J33" s="56" t="s">
        <v>170</v>
      </c>
      <c r="K33" s="56" t="s">
        <v>243</v>
      </c>
      <c r="L33" s="56" t="s">
        <v>244</v>
      </c>
      <c r="M33" s="56" t="s">
        <v>245</v>
      </c>
      <c r="N33" s="56" t="s">
        <v>246</v>
      </c>
      <c r="O33" s="56" t="s">
        <v>242</v>
      </c>
      <c r="P33" s="56" t="s">
        <v>170</v>
      </c>
      <c r="Q33" s="56" t="s">
        <v>247</v>
      </c>
      <c r="R33" s="56" t="s">
        <v>248</v>
      </c>
      <c r="S33" s="56" t="s">
        <v>120</v>
      </c>
      <c r="T33" s="56" t="s">
        <v>110</v>
      </c>
      <c r="U33" s="56" t="s">
        <v>111</v>
      </c>
      <c r="V33" s="56" t="s">
        <v>123</v>
      </c>
      <c r="W33" s="56" t="s">
        <v>113</v>
      </c>
      <c r="X33" s="56" t="s">
        <v>129</v>
      </c>
      <c r="Y33" s="132">
        <v>0.70833333333333304</v>
      </c>
      <c r="Z33" s="132">
        <v>0.45833333333333298</v>
      </c>
      <c r="AA33" s="56" t="s">
        <v>126</v>
      </c>
      <c r="AB33" s="56" t="s">
        <v>115</v>
      </c>
      <c r="AC33" s="56" t="s">
        <v>250</v>
      </c>
      <c r="AD33" s="56">
        <v>13</v>
      </c>
      <c r="AE33" s="56" t="s">
        <v>384</v>
      </c>
      <c r="AF33" s="56" t="s">
        <v>150</v>
      </c>
      <c r="AG33" s="56" t="s">
        <v>149</v>
      </c>
      <c r="AH33" s="56" t="s">
        <v>251</v>
      </c>
      <c r="AI33" s="56" t="s">
        <v>385</v>
      </c>
      <c r="AJ33" s="56" t="s">
        <v>385</v>
      </c>
      <c r="AK33" s="56" t="s">
        <v>118</v>
      </c>
      <c r="AL33" s="56" t="s">
        <v>119</v>
      </c>
    </row>
    <row r="34" spans="1:38" x14ac:dyDescent="0.25">
      <c r="A34" s="164">
        <v>10576</v>
      </c>
      <c r="B34" s="164">
        <f>VLOOKUP(D34,Clubs!B:C,2,0)</f>
        <v>461</v>
      </c>
      <c r="C34" s="164">
        <v>21</v>
      </c>
      <c r="D34" s="165" t="s">
        <v>34</v>
      </c>
      <c r="E34" s="165" t="s">
        <v>239</v>
      </c>
      <c r="F34" s="165" t="s">
        <v>239</v>
      </c>
      <c r="G34" s="165"/>
      <c r="H34" s="165" t="s">
        <v>241</v>
      </c>
      <c r="I34" s="165" t="s">
        <v>242</v>
      </c>
      <c r="J34" s="165" t="s">
        <v>170</v>
      </c>
      <c r="K34" s="165"/>
      <c r="L34" s="165"/>
      <c r="M34" s="165" t="s">
        <v>386</v>
      </c>
      <c r="N34" s="165" t="s">
        <v>387</v>
      </c>
      <c r="O34" s="165" t="s">
        <v>242</v>
      </c>
      <c r="P34" s="165" t="s">
        <v>170</v>
      </c>
      <c r="Q34" s="165" t="s">
        <v>388</v>
      </c>
      <c r="R34" s="165" t="s">
        <v>243</v>
      </c>
      <c r="S34" s="165" t="s">
        <v>344</v>
      </c>
      <c r="T34" s="165" t="s">
        <v>110</v>
      </c>
      <c r="U34" s="165" t="s">
        <v>389</v>
      </c>
      <c r="V34" s="165" t="s">
        <v>390</v>
      </c>
      <c r="W34" s="165" t="s">
        <v>113</v>
      </c>
      <c r="X34" s="165" t="s">
        <v>391</v>
      </c>
      <c r="Y34" s="166">
        <v>0.70833333333333304</v>
      </c>
      <c r="Z34" s="166">
        <v>0.45833333333333298</v>
      </c>
      <c r="AA34" s="165" t="s">
        <v>114</v>
      </c>
      <c r="AB34" s="165" t="s">
        <v>115</v>
      </c>
      <c r="AC34" s="165" t="s">
        <v>250</v>
      </c>
      <c r="AD34" s="165">
        <v>13</v>
      </c>
      <c r="AE34" s="165" t="s">
        <v>122</v>
      </c>
      <c r="AF34" s="71" t="s">
        <v>603</v>
      </c>
      <c r="AG34" s="71" t="s">
        <v>449</v>
      </c>
      <c r="AH34" s="165" t="s">
        <v>251</v>
      </c>
      <c r="AI34" s="165" t="s">
        <v>392</v>
      </c>
      <c r="AJ34" s="165" t="s">
        <v>244</v>
      </c>
      <c r="AK34" s="165" t="s">
        <v>393</v>
      </c>
      <c r="AL34" s="165" t="s">
        <v>155</v>
      </c>
    </row>
    <row r="35" spans="1:38" x14ac:dyDescent="0.25">
      <c r="A35" s="102">
        <v>1007</v>
      </c>
      <c r="B35" s="102">
        <f>VLOOKUP(D35,Clubs!B:C,2,0)</f>
        <v>502</v>
      </c>
      <c r="C35" s="102">
        <v>17</v>
      </c>
      <c r="D35" s="56" t="s">
        <v>42</v>
      </c>
      <c r="E35" s="56" t="s">
        <v>394</v>
      </c>
      <c r="F35" s="56" t="s">
        <v>394</v>
      </c>
      <c r="G35" s="56" t="s">
        <v>292</v>
      </c>
      <c r="H35" s="56" t="s">
        <v>293</v>
      </c>
      <c r="I35" s="56" t="s">
        <v>294</v>
      </c>
      <c r="J35" s="56" t="s">
        <v>136</v>
      </c>
      <c r="K35" s="56" t="s">
        <v>295</v>
      </c>
      <c r="L35" s="56" t="s">
        <v>295</v>
      </c>
      <c r="M35" s="56" t="s">
        <v>42</v>
      </c>
      <c r="N35" s="56" t="s">
        <v>292</v>
      </c>
      <c r="O35" s="56" t="s">
        <v>294</v>
      </c>
      <c r="P35" s="56" t="s">
        <v>136</v>
      </c>
      <c r="Q35" s="56" t="s">
        <v>296</v>
      </c>
      <c r="R35" s="56" t="s">
        <v>297</v>
      </c>
      <c r="S35" s="56" t="s">
        <v>161</v>
      </c>
      <c r="T35" s="56" t="s">
        <v>191</v>
      </c>
      <c r="U35" s="56" t="s">
        <v>217</v>
      </c>
      <c r="V35" s="56" t="s">
        <v>270</v>
      </c>
      <c r="W35" s="56" t="s">
        <v>113</v>
      </c>
      <c r="X35" s="56" t="s">
        <v>113</v>
      </c>
      <c r="Y35" s="132">
        <v>0.70833333333333304</v>
      </c>
      <c r="Z35" s="132">
        <v>0.45833333333333298</v>
      </c>
      <c r="AA35" s="56" t="s">
        <v>114</v>
      </c>
      <c r="AB35" s="56" t="s">
        <v>115</v>
      </c>
      <c r="AC35" s="56" t="s">
        <v>298</v>
      </c>
      <c r="AD35" s="56">
        <v>13</v>
      </c>
      <c r="AE35" s="56"/>
      <c r="AF35" s="56" t="s">
        <v>150</v>
      </c>
      <c r="AG35" s="56" t="s">
        <v>149</v>
      </c>
      <c r="AH35" s="56" t="s">
        <v>293</v>
      </c>
      <c r="AI35" s="56" t="s">
        <v>295</v>
      </c>
      <c r="AJ35" s="56" t="s">
        <v>295</v>
      </c>
      <c r="AK35" s="56" t="s">
        <v>118</v>
      </c>
      <c r="AL35" s="56" t="s">
        <v>155</v>
      </c>
    </row>
    <row r="36" spans="1:38" x14ac:dyDescent="0.25">
      <c r="A36" s="102">
        <v>10217</v>
      </c>
      <c r="B36" s="102">
        <f>VLOOKUP(D36,Clubs!B:C,2,0)</f>
        <v>518</v>
      </c>
      <c r="C36" s="102">
        <v>17</v>
      </c>
      <c r="D36" s="56" t="s">
        <v>44</v>
      </c>
      <c r="E36" s="56" t="s">
        <v>395</v>
      </c>
      <c r="F36" s="56" t="s">
        <v>395</v>
      </c>
      <c r="G36" s="56" t="s">
        <v>253</v>
      </c>
      <c r="H36" s="56" t="s">
        <v>254</v>
      </c>
      <c r="I36" s="56" t="s">
        <v>255</v>
      </c>
      <c r="J36" s="56" t="s">
        <v>136</v>
      </c>
      <c r="K36" s="56" t="s">
        <v>256</v>
      </c>
      <c r="L36" s="56" t="s">
        <v>257</v>
      </c>
      <c r="M36" s="56" t="s">
        <v>258</v>
      </c>
      <c r="N36" s="56" t="s">
        <v>253</v>
      </c>
      <c r="O36" s="56" t="s">
        <v>255</v>
      </c>
      <c r="P36" s="56" t="s">
        <v>136</v>
      </c>
      <c r="Q36" s="56" t="s">
        <v>259</v>
      </c>
      <c r="R36" s="56" t="s">
        <v>256</v>
      </c>
      <c r="S36" s="56" t="s">
        <v>163</v>
      </c>
      <c r="T36" s="56" t="s">
        <v>110</v>
      </c>
      <c r="U36" s="56" t="s">
        <v>111</v>
      </c>
      <c r="V36" s="56" t="s">
        <v>180</v>
      </c>
      <c r="W36" s="56" t="s">
        <v>113</v>
      </c>
      <c r="X36" s="56" t="s">
        <v>113</v>
      </c>
      <c r="Y36" s="132">
        <v>0.70833333333333304</v>
      </c>
      <c r="Z36" s="132">
        <v>0.45833333333333298</v>
      </c>
      <c r="AA36" s="56" t="s">
        <v>114</v>
      </c>
      <c r="AB36" s="56" t="s">
        <v>115</v>
      </c>
      <c r="AC36" s="56" t="s">
        <v>260</v>
      </c>
      <c r="AD36" s="56">
        <v>13</v>
      </c>
      <c r="AE36" s="56"/>
      <c r="AF36" s="56" t="s">
        <v>150</v>
      </c>
      <c r="AG36" s="56" t="s">
        <v>149</v>
      </c>
      <c r="AH36" s="56" t="s">
        <v>254</v>
      </c>
      <c r="AI36" s="56" t="s">
        <v>256</v>
      </c>
      <c r="AJ36" s="56" t="s">
        <v>118</v>
      </c>
      <c r="AK36" s="56" t="s">
        <v>118</v>
      </c>
      <c r="AL36" s="56" t="s">
        <v>119</v>
      </c>
    </row>
    <row r="37" spans="1:38" x14ac:dyDescent="0.25">
      <c r="A37" s="102">
        <v>1284</v>
      </c>
      <c r="B37" s="102">
        <f>VLOOKUP(D37,Clubs!B:C,2,0)</f>
        <v>534</v>
      </c>
      <c r="C37" s="102">
        <v>17</v>
      </c>
      <c r="D37" s="56" t="s">
        <v>47</v>
      </c>
      <c r="E37" s="56" t="s">
        <v>318</v>
      </c>
      <c r="F37" s="56" t="s">
        <v>319</v>
      </c>
      <c r="G37" s="56" t="s">
        <v>196</v>
      </c>
      <c r="H37" s="56" t="s">
        <v>197</v>
      </c>
      <c r="I37" s="56" t="s">
        <v>170</v>
      </c>
      <c r="J37" s="56" t="s">
        <v>170</v>
      </c>
      <c r="K37" s="56" t="s">
        <v>198</v>
      </c>
      <c r="L37" s="56" t="s">
        <v>199</v>
      </c>
      <c r="M37" s="56" t="s">
        <v>263</v>
      </c>
      <c r="N37" s="56" t="s">
        <v>264</v>
      </c>
      <c r="O37" s="56" t="s">
        <v>170</v>
      </c>
      <c r="P37" s="56" t="s">
        <v>170</v>
      </c>
      <c r="Q37" s="56" t="s">
        <v>265</v>
      </c>
      <c r="R37" s="56" t="s">
        <v>198</v>
      </c>
      <c r="S37" s="56" t="s">
        <v>161</v>
      </c>
      <c r="T37" s="56" t="s">
        <v>110</v>
      </c>
      <c r="U37" s="56" t="s">
        <v>148</v>
      </c>
      <c r="V37" s="56" t="s">
        <v>176</v>
      </c>
      <c r="W37" s="56" t="s">
        <v>113</v>
      </c>
      <c r="X37" s="56" t="s">
        <v>113</v>
      </c>
      <c r="Y37" s="132">
        <v>0.70833333333333304</v>
      </c>
      <c r="Z37" s="132">
        <v>0.45833333333333298</v>
      </c>
      <c r="AA37" s="56" t="s">
        <v>126</v>
      </c>
      <c r="AB37" s="56" t="s">
        <v>115</v>
      </c>
      <c r="AC37" s="56" t="s">
        <v>203</v>
      </c>
      <c r="AD37" s="56">
        <v>13</v>
      </c>
      <c r="AE37" s="56"/>
      <c r="AF37" s="56" t="s">
        <v>150</v>
      </c>
      <c r="AG37" s="56" t="s">
        <v>149</v>
      </c>
      <c r="AH37" s="56" t="s">
        <v>197</v>
      </c>
      <c r="AI37" s="56" t="s">
        <v>320</v>
      </c>
      <c r="AJ37" s="56" t="s">
        <v>118</v>
      </c>
      <c r="AK37" s="56" t="s">
        <v>118</v>
      </c>
      <c r="AL37" s="56" t="s">
        <v>155</v>
      </c>
    </row>
    <row r="38" spans="1:38" x14ac:dyDescent="0.25">
      <c r="A38" s="102">
        <v>1493</v>
      </c>
      <c r="B38" s="102">
        <f>VLOOKUP(D38,Clubs!B:C,2,0)</f>
        <v>534</v>
      </c>
      <c r="C38" s="102">
        <v>17</v>
      </c>
      <c r="D38" s="56" t="s">
        <v>47</v>
      </c>
      <c r="E38" s="56" t="s">
        <v>396</v>
      </c>
      <c r="F38" s="56" t="s">
        <v>396</v>
      </c>
      <c r="G38" s="56" t="s">
        <v>196</v>
      </c>
      <c r="H38" s="56" t="s">
        <v>197</v>
      </c>
      <c r="I38" s="56" t="s">
        <v>170</v>
      </c>
      <c r="J38" s="56" t="s">
        <v>170</v>
      </c>
      <c r="K38" s="56" t="s">
        <v>198</v>
      </c>
      <c r="L38" s="56" t="s">
        <v>118</v>
      </c>
      <c r="M38" s="56" t="s">
        <v>200</v>
      </c>
      <c r="N38" s="56" t="s">
        <v>397</v>
      </c>
      <c r="O38" s="56" t="s">
        <v>170</v>
      </c>
      <c r="P38" s="56" t="s">
        <v>170</v>
      </c>
      <c r="Q38" s="56" t="s">
        <v>202</v>
      </c>
      <c r="R38" s="56" t="s">
        <v>198</v>
      </c>
      <c r="S38" s="56" t="s">
        <v>161</v>
      </c>
      <c r="T38" s="56" t="s">
        <v>110</v>
      </c>
      <c r="U38" s="56" t="s">
        <v>148</v>
      </c>
      <c r="V38" s="56" t="s">
        <v>398</v>
      </c>
      <c r="W38" s="56" t="s">
        <v>113</v>
      </c>
      <c r="X38" s="56" t="s">
        <v>113</v>
      </c>
      <c r="Y38" s="132">
        <v>0.70833333333333304</v>
      </c>
      <c r="Z38" s="132">
        <v>0.45833333333333298</v>
      </c>
      <c r="AA38" s="56" t="s">
        <v>126</v>
      </c>
      <c r="AB38" s="56" t="s">
        <v>115</v>
      </c>
      <c r="AC38" s="56" t="s">
        <v>203</v>
      </c>
      <c r="AD38" s="56">
        <v>13</v>
      </c>
      <c r="AE38" s="56"/>
      <c r="AF38" s="56" t="s">
        <v>150</v>
      </c>
      <c r="AG38" s="56" t="s">
        <v>149</v>
      </c>
      <c r="AH38" s="56" t="s">
        <v>197</v>
      </c>
      <c r="AI38" s="56"/>
      <c r="AJ38" s="56" t="s">
        <v>118</v>
      </c>
      <c r="AK38" s="56" t="s">
        <v>118</v>
      </c>
      <c r="AL38" s="56" t="s">
        <v>155</v>
      </c>
    </row>
    <row r="39" spans="1:38" x14ac:dyDescent="0.25">
      <c r="A39" s="102">
        <v>1447</v>
      </c>
      <c r="B39" s="102">
        <f>VLOOKUP(D39,Clubs!B:C,2,0)</f>
        <v>703</v>
      </c>
      <c r="C39" s="102">
        <v>17</v>
      </c>
      <c r="D39" s="56" t="s">
        <v>63</v>
      </c>
      <c r="E39" s="56" t="s">
        <v>332</v>
      </c>
      <c r="F39" s="56" t="s">
        <v>333</v>
      </c>
      <c r="G39" s="56" t="s">
        <v>399</v>
      </c>
      <c r="H39" s="56" t="s">
        <v>335</v>
      </c>
      <c r="I39" s="56" t="s">
        <v>336</v>
      </c>
      <c r="J39" s="56" t="s">
        <v>336</v>
      </c>
      <c r="K39" s="56" t="s">
        <v>337</v>
      </c>
      <c r="L39" s="56" t="s">
        <v>118</v>
      </c>
      <c r="M39" s="56" t="s">
        <v>400</v>
      </c>
      <c r="N39" s="56" t="s">
        <v>401</v>
      </c>
      <c r="O39" s="56" t="s">
        <v>336</v>
      </c>
      <c r="P39" s="56" t="s">
        <v>336</v>
      </c>
      <c r="Q39" s="56" t="s">
        <v>402</v>
      </c>
      <c r="R39" s="56" t="s">
        <v>337</v>
      </c>
      <c r="S39" s="56" t="s">
        <v>341</v>
      </c>
      <c r="T39" s="56" t="s">
        <v>110</v>
      </c>
      <c r="U39" s="56" t="s">
        <v>223</v>
      </c>
      <c r="V39" s="56" t="s">
        <v>271</v>
      </c>
      <c r="W39" s="56" t="s">
        <v>113</v>
      </c>
      <c r="X39" s="56" t="s">
        <v>113</v>
      </c>
      <c r="Y39" s="132">
        <v>0.70833333333333304</v>
      </c>
      <c r="Z39" s="132">
        <v>0.45833333333333298</v>
      </c>
      <c r="AA39" s="56" t="s">
        <v>114</v>
      </c>
      <c r="AB39" s="56" t="s">
        <v>115</v>
      </c>
      <c r="AC39" s="56" t="s">
        <v>342</v>
      </c>
      <c r="AD39" s="56">
        <v>13</v>
      </c>
      <c r="AE39" s="56"/>
      <c r="AF39" s="56" t="s">
        <v>150</v>
      </c>
      <c r="AG39" s="56" t="s">
        <v>149</v>
      </c>
      <c r="AH39" s="56" t="s">
        <v>118</v>
      </c>
      <c r="AI39" s="56" t="s">
        <v>118</v>
      </c>
      <c r="AJ39" s="56" t="s">
        <v>118</v>
      </c>
      <c r="AK39" s="56" t="s">
        <v>118</v>
      </c>
      <c r="AL39" s="56" t="s">
        <v>155</v>
      </c>
    </row>
    <row r="40" spans="1:38" ht="15.75" x14ac:dyDescent="0.25">
      <c r="A40" s="57" t="s">
        <v>636</v>
      </c>
      <c r="B40" s="57">
        <f>VLOOKUP(D40,Clubs!B:C,2,0)</f>
        <v>518</v>
      </c>
      <c r="C40" s="57">
        <v>20</v>
      </c>
      <c r="D40" s="58" t="s">
        <v>44</v>
      </c>
      <c r="E40" s="58" t="s">
        <v>613</v>
      </c>
      <c r="F40" s="58" t="s">
        <v>403</v>
      </c>
      <c r="G40" s="59" t="s">
        <v>253</v>
      </c>
      <c r="H40" s="60" t="s">
        <v>254</v>
      </c>
      <c r="I40" s="60" t="s">
        <v>255</v>
      </c>
      <c r="J40" s="60" t="s">
        <v>136</v>
      </c>
      <c r="K40" s="60" t="s">
        <v>256</v>
      </c>
      <c r="L40" s="60" t="s">
        <v>257</v>
      </c>
      <c r="M40" s="60" t="s">
        <v>258</v>
      </c>
      <c r="N40" s="60" t="s">
        <v>253</v>
      </c>
      <c r="O40" s="60" t="s">
        <v>255</v>
      </c>
      <c r="P40" s="60" t="s">
        <v>136</v>
      </c>
      <c r="Q40" s="60" t="s">
        <v>259</v>
      </c>
      <c r="R40" s="60" t="s">
        <v>256</v>
      </c>
      <c r="S40" s="60" t="s">
        <v>163</v>
      </c>
      <c r="T40" s="60" t="s">
        <v>110</v>
      </c>
      <c r="U40" s="60" t="s">
        <v>111</v>
      </c>
      <c r="V40" s="60" t="s">
        <v>180</v>
      </c>
      <c r="W40" s="60" t="s">
        <v>113</v>
      </c>
      <c r="X40" s="60" t="s">
        <v>113</v>
      </c>
      <c r="Y40" s="124">
        <v>0.70833333333333304</v>
      </c>
      <c r="Z40" s="124">
        <v>0.45833333333333298</v>
      </c>
      <c r="AA40" s="60" t="s">
        <v>114</v>
      </c>
      <c r="AB40" s="60" t="s">
        <v>404</v>
      </c>
      <c r="AC40" s="59" t="s">
        <v>260</v>
      </c>
      <c r="AD40" s="60">
        <v>13</v>
      </c>
      <c r="AE40" s="60"/>
      <c r="AF40" s="60" t="s">
        <v>602</v>
      </c>
      <c r="AG40" s="60" t="s">
        <v>405</v>
      </c>
      <c r="AH40" s="60" t="s">
        <v>254</v>
      </c>
      <c r="AI40" s="60" t="s">
        <v>256</v>
      </c>
      <c r="AJ40" s="60" t="s">
        <v>118</v>
      </c>
      <c r="AK40" s="60" t="s">
        <v>118</v>
      </c>
      <c r="AL40" s="60" t="s">
        <v>119</v>
      </c>
    </row>
    <row r="41" spans="1:38" ht="15.75" x14ac:dyDescent="0.25">
      <c r="A41" s="57" t="s">
        <v>763</v>
      </c>
      <c r="B41" s="57">
        <f>VLOOKUP(D41,Clubs!B:C,2,0)</f>
        <v>235</v>
      </c>
      <c r="C41" s="57">
        <v>20</v>
      </c>
      <c r="D41" s="58" t="s">
        <v>22</v>
      </c>
      <c r="E41" s="58" t="s">
        <v>764</v>
      </c>
      <c r="F41" s="58" t="s">
        <v>764</v>
      </c>
      <c r="G41" s="59" t="s">
        <v>765</v>
      </c>
      <c r="H41" s="60">
        <v>36313</v>
      </c>
      <c r="I41" s="60" t="s">
        <v>281</v>
      </c>
      <c r="J41" s="60" t="s">
        <v>170</v>
      </c>
      <c r="K41" s="60">
        <v>647679135</v>
      </c>
      <c r="L41" s="60"/>
      <c r="M41" s="60"/>
      <c r="N41" s="60"/>
      <c r="O41" s="60"/>
      <c r="P41" s="60"/>
      <c r="Q41" s="60" t="s">
        <v>766</v>
      </c>
      <c r="R41" s="60">
        <v>647679135</v>
      </c>
      <c r="S41" s="60" t="s">
        <v>767</v>
      </c>
      <c r="T41" s="60" t="s">
        <v>110</v>
      </c>
      <c r="U41" s="60" t="s">
        <v>148</v>
      </c>
      <c r="V41" s="60" t="s">
        <v>398</v>
      </c>
      <c r="W41" s="60" t="s">
        <v>113</v>
      </c>
      <c r="X41" s="60" t="s">
        <v>113</v>
      </c>
      <c r="Y41" s="124"/>
      <c r="Z41" s="124"/>
      <c r="AA41" s="60"/>
      <c r="AB41" s="60"/>
      <c r="AC41" s="59" t="s">
        <v>768</v>
      </c>
      <c r="AD41" s="60">
        <v>13</v>
      </c>
      <c r="AE41" s="60"/>
      <c r="AF41" s="60" t="s">
        <v>602</v>
      </c>
      <c r="AG41" s="60" t="s">
        <v>405</v>
      </c>
      <c r="AH41" s="60"/>
      <c r="AI41" s="60"/>
      <c r="AJ41" s="60"/>
      <c r="AK41" s="60"/>
      <c r="AL41" s="60" t="s">
        <v>119</v>
      </c>
    </row>
    <row r="42" spans="1:38" ht="15.75" x14ac:dyDescent="0.25">
      <c r="A42" s="57" t="s">
        <v>769</v>
      </c>
      <c r="B42" s="57">
        <f>VLOOKUP(D42,Clubs!B:C,2,0)</f>
        <v>703</v>
      </c>
      <c r="C42" s="57">
        <v>20</v>
      </c>
      <c r="D42" s="58" t="s">
        <v>63</v>
      </c>
      <c r="E42" s="58" t="s">
        <v>770</v>
      </c>
      <c r="F42" s="58" t="s">
        <v>770</v>
      </c>
      <c r="G42" s="59"/>
      <c r="H42" s="60"/>
      <c r="I42" s="60" t="s">
        <v>771</v>
      </c>
      <c r="J42" s="60" t="s">
        <v>771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24"/>
      <c r="Z42" s="124"/>
      <c r="AA42" s="60"/>
      <c r="AB42" s="60"/>
      <c r="AC42" s="59"/>
      <c r="AD42" s="60">
        <v>13</v>
      </c>
      <c r="AE42" s="60"/>
      <c r="AF42" s="60" t="s">
        <v>602</v>
      </c>
      <c r="AG42" s="60" t="s">
        <v>405</v>
      </c>
      <c r="AH42" s="60"/>
      <c r="AI42" s="60"/>
      <c r="AJ42" s="60"/>
      <c r="AK42" s="60"/>
      <c r="AL42" s="60"/>
    </row>
    <row r="43" spans="1:38" x14ac:dyDescent="0.25">
      <c r="A43" s="95">
        <v>16009</v>
      </c>
      <c r="B43" s="95">
        <f>VLOOKUP(D43,Clubs!B:C,2,0)</f>
        <v>534</v>
      </c>
      <c r="C43" s="95">
        <v>20</v>
      </c>
      <c r="D43" s="94" t="s">
        <v>47</v>
      </c>
      <c r="E43" s="94" t="s">
        <v>635</v>
      </c>
      <c r="F43" s="94" t="s">
        <v>635</v>
      </c>
      <c r="G43" s="94" t="s">
        <v>196</v>
      </c>
      <c r="H43" s="94" t="s">
        <v>197</v>
      </c>
      <c r="I43" s="94" t="s">
        <v>170</v>
      </c>
      <c r="J43" s="94" t="s">
        <v>170</v>
      </c>
      <c r="K43" s="94" t="s">
        <v>198</v>
      </c>
      <c r="L43" s="94" t="s">
        <v>118</v>
      </c>
      <c r="M43" s="94" t="s">
        <v>200</v>
      </c>
      <c r="N43" s="94" t="s">
        <v>397</v>
      </c>
      <c r="O43" s="94" t="s">
        <v>170</v>
      </c>
      <c r="P43" s="94" t="s">
        <v>170</v>
      </c>
      <c r="Q43" s="94" t="s">
        <v>202</v>
      </c>
      <c r="R43" s="94" t="s">
        <v>198</v>
      </c>
      <c r="S43" s="94" t="s">
        <v>161</v>
      </c>
      <c r="T43" s="94" t="s">
        <v>110</v>
      </c>
      <c r="U43" s="94" t="s">
        <v>148</v>
      </c>
      <c r="V43" s="94" t="s">
        <v>398</v>
      </c>
      <c r="W43" s="94" t="s">
        <v>113</v>
      </c>
      <c r="X43" s="94" t="s">
        <v>113</v>
      </c>
      <c r="Y43" s="125">
        <v>0.70833333333333304</v>
      </c>
      <c r="Z43" s="125">
        <v>0.45833333333333298</v>
      </c>
      <c r="AA43" s="94" t="s">
        <v>126</v>
      </c>
      <c r="AB43" s="94" t="s">
        <v>115</v>
      </c>
      <c r="AC43" s="94" t="s">
        <v>203</v>
      </c>
      <c r="AD43" s="94">
        <v>13</v>
      </c>
      <c r="AE43" s="94"/>
      <c r="AF43" s="94" t="s">
        <v>150</v>
      </c>
      <c r="AG43" s="60" t="s">
        <v>405</v>
      </c>
      <c r="AH43" s="94" t="s">
        <v>197</v>
      </c>
      <c r="AI43" s="94"/>
      <c r="AJ43" s="94" t="s">
        <v>118</v>
      </c>
      <c r="AK43" s="94" t="s">
        <v>118</v>
      </c>
      <c r="AL43" s="94" t="s">
        <v>155</v>
      </c>
    </row>
    <row r="44" spans="1:38" ht="15.75" x14ac:dyDescent="0.25">
      <c r="A44" s="57" t="s">
        <v>406</v>
      </c>
      <c r="B44" s="57">
        <f>VLOOKUP(D44,Clubs!B:C,2,0)</f>
        <v>442</v>
      </c>
      <c r="C44" s="57">
        <v>20</v>
      </c>
      <c r="D44" s="58" t="s">
        <v>31</v>
      </c>
      <c r="E44" s="61" t="s">
        <v>407</v>
      </c>
      <c r="F44" s="58" t="s">
        <v>407</v>
      </c>
      <c r="G44" s="58" t="s">
        <v>279</v>
      </c>
      <c r="H44" s="60" t="s">
        <v>280</v>
      </c>
      <c r="I44" s="60" t="s">
        <v>281</v>
      </c>
      <c r="J44" s="60" t="s">
        <v>170</v>
      </c>
      <c r="K44" s="60" t="s">
        <v>282</v>
      </c>
      <c r="L44" s="60" t="s">
        <v>283</v>
      </c>
      <c r="M44" s="60" t="s">
        <v>284</v>
      </c>
      <c r="N44" s="60" t="s">
        <v>285</v>
      </c>
      <c r="O44" s="60" t="s">
        <v>281</v>
      </c>
      <c r="P44" s="60" t="s">
        <v>170</v>
      </c>
      <c r="Q44" s="60" t="s">
        <v>286</v>
      </c>
      <c r="R44" s="60" t="s">
        <v>282</v>
      </c>
      <c r="S44" s="60" t="s">
        <v>154</v>
      </c>
      <c r="T44" s="60" t="s">
        <v>110</v>
      </c>
      <c r="U44" s="60" t="s">
        <v>164</v>
      </c>
      <c r="V44" s="60" t="s">
        <v>287</v>
      </c>
      <c r="W44" s="60" t="s">
        <v>113</v>
      </c>
      <c r="X44" s="60" t="s">
        <v>118</v>
      </c>
      <c r="Y44" s="124">
        <v>0.70833333333333304</v>
      </c>
      <c r="Z44" s="124">
        <v>0.45833333333333298</v>
      </c>
      <c r="AA44" s="60" t="s">
        <v>114</v>
      </c>
      <c r="AB44" s="60" t="s">
        <v>404</v>
      </c>
      <c r="AC44" s="60" t="s">
        <v>288</v>
      </c>
      <c r="AD44" s="60">
        <v>13</v>
      </c>
      <c r="AE44" s="60"/>
      <c r="AF44" s="60" t="s">
        <v>602</v>
      </c>
      <c r="AG44" s="60" t="s">
        <v>405</v>
      </c>
      <c r="AH44" s="60" t="s">
        <v>280</v>
      </c>
      <c r="AI44" s="60" t="s">
        <v>282</v>
      </c>
      <c r="AJ44" s="60" t="s">
        <v>283</v>
      </c>
      <c r="AK44" s="60" t="s">
        <v>118</v>
      </c>
      <c r="AL44" s="60" t="s">
        <v>155</v>
      </c>
    </row>
    <row r="45" spans="1:38" ht="15.75" x14ac:dyDescent="0.25">
      <c r="A45" s="57" t="s">
        <v>409</v>
      </c>
      <c r="B45" s="57">
        <f>VLOOKUP(D45,Clubs!B:C,2,0)</f>
        <v>233</v>
      </c>
      <c r="C45" s="57">
        <v>20</v>
      </c>
      <c r="D45" s="60" t="s">
        <v>21</v>
      </c>
      <c r="E45" s="60" t="s">
        <v>410</v>
      </c>
      <c r="F45" s="60" t="s">
        <v>411</v>
      </c>
      <c r="G45" s="60" t="s">
        <v>273</v>
      </c>
      <c r="H45" s="60" t="s">
        <v>231</v>
      </c>
      <c r="I45" s="60" t="s">
        <v>229</v>
      </c>
      <c r="J45" s="60" t="s">
        <v>136</v>
      </c>
      <c r="K45" s="60" t="s">
        <v>232</v>
      </c>
      <c r="L45" s="60" t="s">
        <v>274</v>
      </c>
      <c r="M45" s="60" t="s">
        <v>233</v>
      </c>
      <c r="N45" s="60" t="s">
        <v>275</v>
      </c>
      <c r="O45" s="60" t="s">
        <v>229</v>
      </c>
      <c r="P45" s="60" t="s">
        <v>136</v>
      </c>
      <c r="Q45" s="60" t="s">
        <v>235</v>
      </c>
      <c r="R45" s="60" t="s">
        <v>232</v>
      </c>
      <c r="S45" s="60" t="s">
        <v>121</v>
      </c>
      <c r="T45" s="60" t="s">
        <v>110</v>
      </c>
      <c r="U45" s="60" t="s">
        <v>217</v>
      </c>
      <c r="V45" s="60" t="s">
        <v>218</v>
      </c>
      <c r="W45" s="60" t="s">
        <v>236</v>
      </c>
      <c r="X45" s="60" t="s">
        <v>113</v>
      </c>
      <c r="Y45" s="124">
        <v>0.70833333333333304</v>
      </c>
      <c r="Z45" s="124">
        <v>0.45833333333333298</v>
      </c>
      <c r="AA45" s="60" t="s">
        <v>114</v>
      </c>
      <c r="AB45" s="60" t="s">
        <v>115</v>
      </c>
      <c r="AC45" s="60" t="s">
        <v>276</v>
      </c>
      <c r="AD45" s="60">
        <v>13</v>
      </c>
      <c r="AE45" s="60"/>
      <c r="AF45" s="60" t="s">
        <v>602</v>
      </c>
      <c r="AG45" s="60" t="s">
        <v>405</v>
      </c>
      <c r="AH45" s="60" t="s">
        <v>231</v>
      </c>
      <c r="AI45" s="60" t="s">
        <v>232</v>
      </c>
      <c r="AJ45" s="60" t="s">
        <v>118</v>
      </c>
      <c r="AK45" s="60" t="s">
        <v>118</v>
      </c>
      <c r="AL45" s="60" t="s">
        <v>119</v>
      </c>
    </row>
    <row r="46" spans="1:38" ht="15.75" x14ac:dyDescent="0.25">
      <c r="A46" s="57" t="s">
        <v>412</v>
      </c>
      <c r="B46" s="57">
        <f>VLOOKUP(D46,Clubs!B:C,2,0)</f>
        <v>703</v>
      </c>
      <c r="C46" s="57">
        <v>20</v>
      </c>
      <c r="D46" s="58" t="s">
        <v>63</v>
      </c>
      <c r="E46" s="58" t="s">
        <v>413</v>
      </c>
      <c r="F46" s="60" t="s">
        <v>414</v>
      </c>
      <c r="G46" s="59" t="s">
        <v>399</v>
      </c>
      <c r="H46" s="60" t="s">
        <v>335</v>
      </c>
      <c r="I46" s="60" t="s">
        <v>336</v>
      </c>
      <c r="J46" s="60" t="s">
        <v>336</v>
      </c>
      <c r="K46" s="60" t="s">
        <v>337</v>
      </c>
      <c r="L46" s="60" t="s">
        <v>118</v>
      </c>
      <c r="M46" s="60" t="s">
        <v>400</v>
      </c>
      <c r="N46" s="60" t="s">
        <v>401</v>
      </c>
      <c r="O46" s="60" t="s">
        <v>336</v>
      </c>
      <c r="P46" s="60" t="s">
        <v>336</v>
      </c>
      <c r="Q46" s="60" t="s">
        <v>402</v>
      </c>
      <c r="R46" s="60" t="s">
        <v>337</v>
      </c>
      <c r="S46" s="60" t="s">
        <v>341</v>
      </c>
      <c r="T46" s="60" t="s">
        <v>110</v>
      </c>
      <c r="U46" s="60" t="s">
        <v>223</v>
      </c>
      <c r="V46" s="60" t="s">
        <v>271</v>
      </c>
      <c r="W46" s="60" t="s">
        <v>113</v>
      </c>
      <c r="X46" s="60" t="s">
        <v>113</v>
      </c>
      <c r="Y46" s="124">
        <v>0.70833333333333304</v>
      </c>
      <c r="Z46" s="124">
        <v>0.45833333333333298</v>
      </c>
      <c r="AA46" s="60" t="s">
        <v>114</v>
      </c>
      <c r="AB46" s="60" t="s">
        <v>404</v>
      </c>
      <c r="AC46" s="60" t="s">
        <v>342</v>
      </c>
      <c r="AD46" s="60">
        <v>13</v>
      </c>
      <c r="AE46" s="60"/>
      <c r="AF46" s="60" t="s">
        <v>602</v>
      </c>
      <c r="AG46" s="60" t="s">
        <v>405</v>
      </c>
      <c r="AH46" s="60" t="s">
        <v>118</v>
      </c>
      <c r="AI46" s="60" t="s">
        <v>118</v>
      </c>
      <c r="AJ46" s="60" t="s">
        <v>118</v>
      </c>
      <c r="AK46" s="60" t="s">
        <v>118</v>
      </c>
      <c r="AL46" s="60" t="s">
        <v>119</v>
      </c>
    </row>
    <row r="47" spans="1:38" ht="15.75" x14ac:dyDescent="0.25">
      <c r="A47" s="57" t="s">
        <v>638</v>
      </c>
      <c r="B47" s="57">
        <f>VLOOKUP(D47,Clubs!B:C,2,0)</f>
        <v>518</v>
      </c>
      <c r="C47" s="57">
        <v>20</v>
      </c>
      <c r="D47" s="58" t="s">
        <v>44</v>
      </c>
      <c r="E47" s="58" t="s">
        <v>774</v>
      </c>
      <c r="F47" s="60" t="s">
        <v>774</v>
      </c>
      <c r="G47" s="59" t="s">
        <v>253</v>
      </c>
      <c r="H47" s="60" t="s">
        <v>254</v>
      </c>
      <c r="I47" s="60" t="s">
        <v>255</v>
      </c>
      <c r="J47" s="60" t="s">
        <v>136</v>
      </c>
      <c r="K47" s="60" t="s">
        <v>256</v>
      </c>
      <c r="L47" s="60" t="s">
        <v>257</v>
      </c>
      <c r="M47" s="60" t="s">
        <v>258</v>
      </c>
      <c r="N47" s="60" t="s">
        <v>253</v>
      </c>
      <c r="O47" s="60" t="s">
        <v>255</v>
      </c>
      <c r="P47" s="60" t="s">
        <v>136</v>
      </c>
      <c r="Q47" s="60" t="s">
        <v>259</v>
      </c>
      <c r="R47" s="60" t="s">
        <v>256</v>
      </c>
      <c r="S47" s="60" t="s">
        <v>163</v>
      </c>
      <c r="T47" s="60" t="s">
        <v>110</v>
      </c>
      <c r="U47" s="60" t="s">
        <v>111</v>
      </c>
      <c r="V47" s="60" t="s">
        <v>180</v>
      </c>
      <c r="W47" s="60" t="s">
        <v>113</v>
      </c>
      <c r="X47" s="60" t="s">
        <v>113</v>
      </c>
      <c r="Y47" s="124">
        <v>0.70833333333333304</v>
      </c>
      <c r="Z47" s="124">
        <v>0.45833333333333298</v>
      </c>
      <c r="AA47" s="60" t="s">
        <v>114</v>
      </c>
      <c r="AB47" s="60" t="s">
        <v>404</v>
      </c>
      <c r="AC47" s="60" t="s">
        <v>260</v>
      </c>
      <c r="AD47" s="60">
        <v>13</v>
      </c>
      <c r="AE47" s="60"/>
      <c r="AF47" s="60" t="s">
        <v>602</v>
      </c>
      <c r="AG47" s="60" t="s">
        <v>405</v>
      </c>
      <c r="AH47" s="60" t="s">
        <v>254</v>
      </c>
      <c r="AI47" s="60" t="s">
        <v>256</v>
      </c>
      <c r="AJ47" s="60" t="s">
        <v>118</v>
      </c>
      <c r="AK47" s="60" t="s">
        <v>118</v>
      </c>
      <c r="AL47" s="60" t="s">
        <v>119</v>
      </c>
    </row>
    <row r="48" spans="1:38" ht="15.75" x14ac:dyDescent="0.25">
      <c r="A48" s="57" t="s">
        <v>648</v>
      </c>
      <c r="B48" s="57">
        <f>VLOOKUP(D48,Clubs!B:C,2,0)</f>
        <v>702</v>
      </c>
      <c r="C48" s="57">
        <v>20</v>
      </c>
      <c r="D48" s="58" t="s">
        <v>62</v>
      </c>
      <c r="E48" s="58" t="s">
        <v>415</v>
      </c>
      <c r="F48" s="58" t="s">
        <v>416</v>
      </c>
      <c r="G48" s="60"/>
      <c r="H48" s="60"/>
      <c r="I48" s="60"/>
      <c r="J48" s="60" t="s">
        <v>771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124"/>
      <c r="Z48" s="124"/>
      <c r="AA48" s="60"/>
      <c r="AB48" s="60"/>
      <c r="AC48" s="60"/>
      <c r="AD48" s="60">
        <v>13</v>
      </c>
      <c r="AE48" s="60"/>
      <c r="AF48" s="60" t="s">
        <v>602</v>
      </c>
      <c r="AG48" s="60" t="s">
        <v>405</v>
      </c>
      <c r="AH48" s="60"/>
      <c r="AI48" s="60"/>
      <c r="AJ48" s="60"/>
      <c r="AK48" s="60"/>
      <c r="AL48" s="60"/>
    </row>
    <row r="49" spans="1:38" ht="15.75" x14ac:dyDescent="0.25">
      <c r="A49" s="57" t="s">
        <v>641</v>
      </c>
      <c r="B49" s="57">
        <f>VLOOKUP(D49,Clubs!B:C,2,0)</f>
        <v>567</v>
      </c>
      <c r="C49" s="57">
        <v>20</v>
      </c>
      <c r="D49" s="58" t="s">
        <v>49</v>
      </c>
      <c r="E49" s="58" t="s">
        <v>417</v>
      </c>
      <c r="F49" s="60" t="s">
        <v>417</v>
      </c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24"/>
      <c r="Z49" s="124"/>
      <c r="AA49" s="60"/>
      <c r="AB49" s="60"/>
      <c r="AC49" s="60"/>
      <c r="AD49" s="60">
        <v>13</v>
      </c>
      <c r="AE49" s="60"/>
      <c r="AF49" s="60" t="s">
        <v>602</v>
      </c>
      <c r="AG49" s="60" t="s">
        <v>405</v>
      </c>
      <c r="AH49" s="60"/>
      <c r="AI49" s="60"/>
      <c r="AJ49" s="60"/>
      <c r="AK49" s="60"/>
      <c r="AL49" s="60"/>
    </row>
    <row r="50" spans="1:38" ht="15.75" x14ac:dyDescent="0.25">
      <c r="A50" s="57" t="s">
        <v>761</v>
      </c>
      <c r="B50" s="57">
        <f>VLOOKUP(D50,Clubs!B:C,2,0)</f>
        <v>567</v>
      </c>
      <c r="C50" s="57">
        <v>20</v>
      </c>
      <c r="D50" s="58" t="s">
        <v>49</v>
      </c>
      <c r="E50" s="58" t="s">
        <v>418</v>
      </c>
      <c r="F50" s="60" t="s">
        <v>418</v>
      </c>
      <c r="G50" s="59"/>
      <c r="H50" s="60"/>
      <c r="I50" s="60"/>
      <c r="J50" s="60" t="s">
        <v>136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124"/>
      <c r="Z50" s="124"/>
      <c r="AA50" s="60"/>
      <c r="AB50" s="60"/>
      <c r="AC50" s="60"/>
      <c r="AD50" s="60">
        <v>13</v>
      </c>
      <c r="AE50" s="60"/>
      <c r="AF50" s="60" t="s">
        <v>602</v>
      </c>
      <c r="AG50" s="60" t="s">
        <v>405</v>
      </c>
      <c r="AH50" s="60"/>
      <c r="AI50" s="60"/>
      <c r="AJ50" s="60"/>
      <c r="AK50" s="60"/>
      <c r="AL50" s="60"/>
    </row>
    <row r="51" spans="1:38" ht="15.75" x14ac:dyDescent="0.25">
      <c r="A51" s="57" t="s">
        <v>759</v>
      </c>
      <c r="B51" s="57">
        <f>VLOOKUP(D51,Clubs!B:C,2,0)</f>
        <v>10045</v>
      </c>
      <c r="C51" s="57">
        <v>20</v>
      </c>
      <c r="D51" s="58" t="s">
        <v>72</v>
      </c>
      <c r="E51" s="58" t="s">
        <v>772</v>
      </c>
      <c r="F51" s="60" t="s">
        <v>772</v>
      </c>
      <c r="G51" s="59"/>
      <c r="H51" s="60"/>
      <c r="I51" s="60" t="s">
        <v>773</v>
      </c>
      <c r="J51" s="60" t="s">
        <v>771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124"/>
      <c r="Z51" s="124"/>
      <c r="AA51" s="60"/>
      <c r="AB51" s="60"/>
      <c r="AC51" s="60"/>
      <c r="AD51" s="60">
        <v>13</v>
      </c>
      <c r="AE51" s="60"/>
      <c r="AF51" s="60" t="s">
        <v>602</v>
      </c>
      <c r="AG51" s="60" t="s">
        <v>405</v>
      </c>
      <c r="AH51" s="60"/>
      <c r="AI51" s="60"/>
      <c r="AJ51" s="60"/>
      <c r="AK51" s="60"/>
      <c r="AL51" s="60"/>
    </row>
    <row r="52" spans="1:38" ht="15.75" x14ac:dyDescent="0.25">
      <c r="A52" s="57" t="s">
        <v>598</v>
      </c>
      <c r="B52" s="57">
        <f>VLOOKUP(D52,Clubs!B:C,2,0)</f>
        <v>703</v>
      </c>
      <c r="C52" s="57">
        <v>20</v>
      </c>
      <c r="D52" s="58" t="s">
        <v>63</v>
      </c>
      <c r="E52" s="58" t="s">
        <v>420</v>
      </c>
      <c r="F52" s="60" t="s">
        <v>421</v>
      </c>
      <c r="G52" s="59" t="s">
        <v>399</v>
      </c>
      <c r="H52" s="60" t="s">
        <v>335</v>
      </c>
      <c r="I52" s="60" t="s">
        <v>336</v>
      </c>
      <c r="J52" s="60" t="s">
        <v>336</v>
      </c>
      <c r="K52" s="60" t="s">
        <v>337</v>
      </c>
      <c r="L52" s="60" t="s">
        <v>118</v>
      </c>
      <c r="M52" s="60" t="s">
        <v>400</v>
      </c>
      <c r="N52" s="60" t="s">
        <v>401</v>
      </c>
      <c r="O52" s="60" t="s">
        <v>336</v>
      </c>
      <c r="P52" s="60" t="s">
        <v>336</v>
      </c>
      <c r="Q52" s="60" t="s">
        <v>402</v>
      </c>
      <c r="R52" s="60" t="s">
        <v>337</v>
      </c>
      <c r="S52" s="60" t="s">
        <v>341</v>
      </c>
      <c r="T52" s="60" t="s">
        <v>110</v>
      </c>
      <c r="U52" s="60" t="s">
        <v>223</v>
      </c>
      <c r="V52" s="60" t="s">
        <v>271</v>
      </c>
      <c r="W52" s="60" t="s">
        <v>113</v>
      </c>
      <c r="X52" s="60" t="s">
        <v>113</v>
      </c>
      <c r="Y52" s="124">
        <v>0.70833333333333304</v>
      </c>
      <c r="Z52" s="124">
        <v>0.45833333333333298</v>
      </c>
      <c r="AA52" s="60" t="s">
        <v>114</v>
      </c>
      <c r="AB52" s="60" t="s">
        <v>404</v>
      </c>
      <c r="AC52" s="60" t="s">
        <v>342</v>
      </c>
      <c r="AD52" s="60">
        <v>13</v>
      </c>
      <c r="AE52" s="60"/>
      <c r="AF52" s="60" t="s">
        <v>602</v>
      </c>
      <c r="AG52" s="60" t="s">
        <v>405</v>
      </c>
      <c r="AH52" s="60" t="s">
        <v>118</v>
      </c>
      <c r="AI52" s="60" t="s">
        <v>118</v>
      </c>
      <c r="AJ52" s="60" t="s">
        <v>118</v>
      </c>
      <c r="AK52" s="60" t="s">
        <v>118</v>
      </c>
      <c r="AL52" s="60" t="s">
        <v>119</v>
      </c>
    </row>
    <row r="53" spans="1:38" ht="15.75" x14ac:dyDescent="0.25">
      <c r="A53" s="57" t="s">
        <v>662</v>
      </c>
      <c r="B53" s="57">
        <f>VLOOKUP(D53,Clubs!B:C,2,0)</f>
        <v>518</v>
      </c>
      <c r="C53" s="57">
        <v>20</v>
      </c>
      <c r="D53" s="58" t="s">
        <v>44</v>
      </c>
      <c r="E53" s="58" t="s">
        <v>661</v>
      </c>
      <c r="F53" s="58" t="s">
        <v>617</v>
      </c>
      <c r="G53" s="59" t="s">
        <v>253</v>
      </c>
      <c r="H53" s="60" t="s">
        <v>254</v>
      </c>
      <c r="I53" s="60" t="s">
        <v>255</v>
      </c>
      <c r="J53" s="60" t="s">
        <v>136</v>
      </c>
      <c r="K53" s="60" t="s">
        <v>256</v>
      </c>
      <c r="L53" s="60" t="s">
        <v>257</v>
      </c>
      <c r="M53" s="60" t="s">
        <v>258</v>
      </c>
      <c r="N53" s="60" t="s">
        <v>253</v>
      </c>
      <c r="O53" s="60" t="s">
        <v>255</v>
      </c>
      <c r="P53" s="60" t="s">
        <v>136</v>
      </c>
      <c r="Q53" s="60" t="s">
        <v>259</v>
      </c>
      <c r="R53" s="60" t="s">
        <v>256</v>
      </c>
      <c r="S53" s="60" t="s">
        <v>163</v>
      </c>
      <c r="T53" s="60" t="s">
        <v>110</v>
      </c>
      <c r="U53" s="60" t="s">
        <v>111</v>
      </c>
      <c r="V53" s="60" t="s">
        <v>180</v>
      </c>
      <c r="W53" s="60" t="s">
        <v>113</v>
      </c>
      <c r="X53" s="60" t="s">
        <v>113</v>
      </c>
      <c r="Y53" s="124">
        <v>0.70833333333333304</v>
      </c>
      <c r="Z53" s="124">
        <v>0.45833333333333298</v>
      </c>
      <c r="AA53" s="60" t="s">
        <v>114</v>
      </c>
      <c r="AB53" s="60" t="s">
        <v>404</v>
      </c>
      <c r="AC53" s="59" t="s">
        <v>260</v>
      </c>
      <c r="AD53" s="60">
        <v>13</v>
      </c>
      <c r="AE53" s="60"/>
      <c r="AF53" s="60" t="s">
        <v>602</v>
      </c>
      <c r="AG53" s="60" t="s">
        <v>405</v>
      </c>
      <c r="AH53" s="60" t="s">
        <v>254</v>
      </c>
      <c r="AI53" s="60" t="s">
        <v>256</v>
      </c>
      <c r="AJ53" s="60" t="s">
        <v>118</v>
      </c>
      <c r="AK53" s="60" t="s">
        <v>118</v>
      </c>
      <c r="AL53" s="60" t="s">
        <v>119</v>
      </c>
    </row>
    <row r="54" spans="1:38" ht="15.75" x14ac:dyDescent="0.25">
      <c r="A54" s="147" t="s">
        <v>597</v>
      </c>
      <c r="B54" s="147">
        <f>VLOOKUP(D54,Clubs!B:C,2,0)</f>
        <v>502</v>
      </c>
      <c r="C54" s="147">
        <v>21</v>
      </c>
      <c r="D54" s="148" t="s">
        <v>42</v>
      </c>
      <c r="E54" s="148" t="s">
        <v>422</v>
      </c>
      <c r="F54" s="148" t="s">
        <v>422</v>
      </c>
      <c r="G54" s="148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51"/>
      <c r="Z54" s="151"/>
      <c r="AA54" s="149"/>
      <c r="AB54" s="149"/>
      <c r="AC54" s="149"/>
      <c r="AD54" s="149">
        <v>13</v>
      </c>
      <c r="AE54" s="149"/>
      <c r="AF54" s="149" t="s">
        <v>603</v>
      </c>
      <c r="AG54" s="71" t="s">
        <v>449</v>
      </c>
      <c r="AH54" s="149"/>
      <c r="AI54" s="149"/>
      <c r="AJ54" s="149"/>
      <c r="AK54" s="149"/>
      <c r="AL54" s="149"/>
    </row>
    <row r="55" spans="1:38" ht="15.75" x14ac:dyDescent="0.25">
      <c r="A55" s="57" t="s">
        <v>637</v>
      </c>
      <c r="B55" s="57">
        <f>VLOOKUP(D55,Clubs!B:C,2,0)</f>
        <v>535</v>
      </c>
      <c r="C55" s="57">
        <v>20</v>
      </c>
      <c r="D55" s="58" t="s">
        <v>48</v>
      </c>
      <c r="E55" s="58" t="s">
        <v>423</v>
      </c>
      <c r="F55" s="58" t="s">
        <v>423</v>
      </c>
      <c r="G55" s="5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124"/>
      <c r="Z55" s="124"/>
      <c r="AA55" s="60"/>
      <c r="AB55" s="60"/>
      <c r="AC55" s="60"/>
      <c r="AD55" s="60">
        <v>13</v>
      </c>
      <c r="AE55" s="60"/>
      <c r="AF55" s="60" t="s">
        <v>602</v>
      </c>
      <c r="AG55" s="60" t="s">
        <v>405</v>
      </c>
      <c r="AH55" s="60"/>
      <c r="AI55" s="60"/>
      <c r="AJ55" s="60"/>
      <c r="AK55" s="60"/>
      <c r="AL55" s="60"/>
    </row>
    <row r="56" spans="1:38" ht="30" x14ac:dyDescent="0.25">
      <c r="A56" s="57" t="s">
        <v>740</v>
      </c>
      <c r="B56" s="57">
        <f>VLOOKUP(D56,Clubs!B:C,2,0)</f>
        <v>682</v>
      </c>
      <c r="C56" s="57">
        <v>20</v>
      </c>
      <c r="D56" s="58" t="s">
        <v>205</v>
      </c>
      <c r="E56" s="58" t="s">
        <v>424</v>
      </c>
      <c r="F56" s="60" t="s">
        <v>425</v>
      </c>
      <c r="G56" s="59" t="s">
        <v>208</v>
      </c>
      <c r="H56" s="59" t="s">
        <v>209</v>
      </c>
      <c r="I56" s="59" t="s">
        <v>210</v>
      </c>
      <c r="J56" s="59" t="s">
        <v>136</v>
      </c>
      <c r="K56" s="59" t="s">
        <v>215</v>
      </c>
      <c r="L56" s="59" t="s">
        <v>211</v>
      </c>
      <c r="M56" s="59" t="s">
        <v>212</v>
      </c>
      <c r="N56" s="59" t="s">
        <v>302</v>
      </c>
      <c r="O56" s="59" t="s">
        <v>210</v>
      </c>
      <c r="P56" s="59" t="s">
        <v>136</v>
      </c>
      <c r="Q56" s="59" t="s">
        <v>303</v>
      </c>
      <c r="R56" s="59" t="s">
        <v>304</v>
      </c>
      <c r="S56" s="59" t="s">
        <v>161</v>
      </c>
      <c r="T56" s="59" t="s">
        <v>110</v>
      </c>
      <c r="U56" s="59" t="s">
        <v>217</v>
      </c>
      <c r="V56" s="59" t="s">
        <v>218</v>
      </c>
      <c r="W56" s="59" t="s">
        <v>113</v>
      </c>
      <c r="X56" s="59" t="s">
        <v>113</v>
      </c>
      <c r="Y56" s="133">
        <v>0.70833333333333304</v>
      </c>
      <c r="Z56" s="133">
        <v>0.45833333333333298</v>
      </c>
      <c r="AA56" s="59" t="s">
        <v>126</v>
      </c>
      <c r="AB56" s="59" t="s">
        <v>404</v>
      </c>
      <c r="AC56" s="59" t="s">
        <v>219</v>
      </c>
      <c r="AD56" s="62">
        <v>13</v>
      </c>
      <c r="AE56" s="59"/>
      <c r="AF56" s="60" t="s">
        <v>602</v>
      </c>
      <c r="AG56" s="60" t="s">
        <v>405</v>
      </c>
      <c r="AH56" s="59" t="s">
        <v>221</v>
      </c>
      <c r="AI56" s="59" t="s">
        <v>118</v>
      </c>
      <c r="AJ56" s="59" t="s">
        <v>118</v>
      </c>
      <c r="AK56" s="59" t="s">
        <v>118</v>
      </c>
      <c r="AL56" s="59" t="s">
        <v>119</v>
      </c>
    </row>
    <row r="57" spans="1:38" ht="15.75" x14ac:dyDescent="0.25">
      <c r="A57" s="57" t="s">
        <v>596</v>
      </c>
      <c r="B57" s="57">
        <f>VLOOKUP(D57,Clubs!B:C,2,0)</f>
        <v>444</v>
      </c>
      <c r="C57" s="57">
        <v>20</v>
      </c>
      <c r="D57" s="58" t="s">
        <v>33</v>
      </c>
      <c r="E57" s="58" t="s">
        <v>426</v>
      </c>
      <c r="F57" s="58" t="s">
        <v>426</v>
      </c>
      <c r="G57" s="59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124"/>
      <c r="Z57" s="124"/>
      <c r="AA57" s="60"/>
      <c r="AB57" s="60"/>
      <c r="AC57" s="60"/>
      <c r="AD57" s="60">
        <v>13</v>
      </c>
      <c r="AE57" s="60"/>
      <c r="AF57" s="60" t="s">
        <v>602</v>
      </c>
      <c r="AG57" s="60" t="s">
        <v>405</v>
      </c>
      <c r="AH57" s="60"/>
      <c r="AI57" s="60"/>
      <c r="AJ57" s="60"/>
      <c r="AK57" s="60"/>
      <c r="AL57" s="60"/>
    </row>
    <row r="58" spans="1:38" ht="15.75" x14ac:dyDescent="0.25">
      <c r="A58" s="57" t="s">
        <v>427</v>
      </c>
      <c r="B58" s="57">
        <f>VLOOKUP(D58,Clubs!B:C,2,0)</f>
        <v>116</v>
      </c>
      <c r="C58" s="57">
        <v>20</v>
      </c>
      <c r="D58" s="58" t="s">
        <v>428</v>
      </c>
      <c r="E58" s="58" t="s">
        <v>429</v>
      </c>
      <c r="F58" s="58" t="s">
        <v>429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124"/>
      <c r="Z58" s="124"/>
      <c r="AA58" s="60"/>
      <c r="AB58" s="60"/>
      <c r="AC58" s="60"/>
      <c r="AD58" s="60">
        <v>13</v>
      </c>
      <c r="AE58" s="60"/>
      <c r="AF58" s="60" t="s">
        <v>602</v>
      </c>
      <c r="AG58" s="60" t="s">
        <v>405</v>
      </c>
      <c r="AH58" s="60"/>
      <c r="AI58" s="60"/>
      <c r="AJ58" s="60"/>
      <c r="AK58" s="60"/>
      <c r="AL58" s="60"/>
    </row>
    <row r="59" spans="1:38" ht="15.75" x14ac:dyDescent="0.25">
      <c r="A59" s="57" t="s">
        <v>746</v>
      </c>
      <c r="B59" s="57">
        <f>VLOOKUP(D59,Clubs!B:C,2,0)</f>
        <v>10355</v>
      </c>
      <c r="C59" s="57">
        <v>20</v>
      </c>
      <c r="D59" s="58" t="s">
        <v>573</v>
      </c>
      <c r="E59" s="58" t="s">
        <v>726</v>
      </c>
      <c r="F59" s="60" t="s">
        <v>726</v>
      </c>
      <c r="G59" s="59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124"/>
      <c r="Z59" s="124"/>
      <c r="AA59" s="60"/>
      <c r="AB59" s="60"/>
      <c r="AC59" s="60"/>
      <c r="AD59" s="60">
        <v>13</v>
      </c>
      <c r="AE59" s="60"/>
      <c r="AF59" s="60" t="s">
        <v>602</v>
      </c>
      <c r="AG59" s="60" t="s">
        <v>405</v>
      </c>
      <c r="AH59" s="60"/>
      <c r="AI59" s="60"/>
      <c r="AJ59" s="60"/>
      <c r="AK59" s="60"/>
      <c r="AL59" s="60"/>
    </row>
    <row r="60" spans="1:38" ht="15.75" x14ac:dyDescent="0.25">
      <c r="A60" s="57" t="s">
        <v>430</v>
      </c>
      <c r="B60" s="57">
        <f>VLOOKUP(D60,Clubs!B:C,2,0)</f>
        <v>487</v>
      </c>
      <c r="C60" s="57">
        <v>20</v>
      </c>
      <c r="D60" s="58" t="s">
        <v>40</v>
      </c>
      <c r="E60" s="58" t="s">
        <v>431</v>
      </c>
      <c r="F60" s="60" t="s">
        <v>432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124"/>
      <c r="Z60" s="124"/>
      <c r="AA60" s="60"/>
      <c r="AB60" s="60"/>
      <c r="AC60" s="60"/>
      <c r="AD60" s="60">
        <v>13</v>
      </c>
      <c r="AE60" s="60"/>
      <c r="AF60" s="60" t="s">
        <v>602</v>
      </c>
      <c r="AG60" s="60" t="s">
        <v>405</v>
      </c>
      <c r="AH60" s="60"/>
      <c r="AI60" s="60"/>
      <c r="AJ60" s="60"/>
      <c r="AK60" s="60"/>
      <c r="AL60" s="60"/>
    </row>
    <row r="61" spans="1:38" ht="15.75" x14ac:dyDescent="0.25">
      <c r="A61" s="57" t="s">
        <v>655</v>
      </c>
      <c r="B61" s="57">
        <f>VLOOKUP(D61,Clubs!B:C,2,0)</f>
        <v>116</v>
      </c>
      <c r="C61" s="57">
        <v>20</v>
      </c>
      <c r="D61" s="58" t="s">
        <v>8</v>
      </c>
      <c r="E61" s="58" t="s">
        <v>433</v>
      </c>
      <c r="F61" s="58" t="s">
        <v>433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124"/>
      <c r="Z61" s="124"/>
      <c r="AA61" s="60"/>
      <c r="AB61" s="60"/>
      <c r="AC61" s="60"/>
      <c r="AD61" s="60">
        <v>13</v>
      </c>
      <c r="AE61" s="60"/>
      <c r="AF61" s="60" t="s">
        <v>602</v>
      </c>
      <c r="AG61" s="60" t="s">
        <v>405</v>
      </c>
      <c r="AH61" s="60"/>
      <c r="AI61" s="60"/>
      <c r="AJ61" s="60"/>
      <c r="AK61" s="60"/>
      <c r="AL61" s="60"/>
    </row>
    <row r="62" spans="1:38" ht="15.75" x14ac:dyDescent="0.25">
      <c r="A62" s="147" t="s">
        <v>646</v>
      </c>
      <c r="B62" s="147">
        <f>VLOOKUP(D62,Clubs!B:C,2,0)</f>
        <v>43</v>
      </c>
      <c r="C62" s="147">
        <v>21</v>
      </c>
      <c r="D62" s="148" t="s">
        <v>4</v>
      </c>
      <c r="E62" s="148" t="s">
        <v>615</v>
      </c>
      <c r="F62" s="148" t="s">
        <v>434</v>
      </c>
      <c r="G62" s="150" t="s">
        <v>167</v>
      </c>
      <c r="H62" s="149" t="s">
        <v>168</v>
      </c>
      <c r="I62" s="149" t="s">
        <v>169</v>
      </c>
      <c r="J62" s="149" t="s">
        <v>170</v>
      </c>
      <c r="K62" s="149" t="s">
        <v>171</v>
      </c>
      <c r="L62" s="149" t="s">
        <v>172</v>
      </c>
      <c r="M62" s="149" t="s">
        <v>173</v>
      </c>
      <c r="N62" s="149" t="s">
        <v>174</v>
      </c>
      <c r="O62" s="149" t="s">
        <v>169</v>
      </c>
      <c r="P62" s="149" t="s">
        <v>170</v>
      </c>
      <c r="Q62" s="149" t="s">
        <v>175</v>
      </c>
      <c r="R62" s="149" t="s">
        <v>171</v>
      </c>
      <c r="S62" s="149" t="s">
        <v>121</v>
      </c>
      <c r="T62" s="149" t="s">
        <v>110</v>
      </c>
      <c r="U62" s="149" t="s">
        <v>148</v>
      </c>
      <c r="V62" s="149" t="s">
        <v>176</v>
      </c>
      <c r="W62" s="149" t="s">
        <v>113</v>
      </c>
      <c r="X62" s="149" t="s">
        <v>129</v>
      </c>
      <c r="Y62" s="151">
        <v>0.70833333333333304</v>
      </c>
      <c r="Z62" s="151">
        <v>0.45833333333333298</v>
      </c>
      <c r="AA62" s="149" t="s">
        <v>114</v>
      </c>
      <c r="AB62" s="149" t="s">
        <v>404</v>
      </c>
      <c r="AC62" s="149" t="s">
        <v>177</v>
      </c>
      <c r="AD62" s="149">
        <v>13</v>
      </c>
      <c r="AE62" s="149"/>
      <c r="AF62" s="71" t="s">
        <v>603</v>
      </c>
      <c r="AG62" s="71" t="s">
        <v>449</v>
      </c>
      <c r="AH62" s="149" t="s">
        <v>168</v>
      </c>
      <c r="AI62" s="149" t="s">
        <v>118</v>
      </c>
      <c r="AJ62" s="149" t="s">
        <v>118</v>
      </c>
      <c r="AK62" s="149" t="s">
        <v>118</v>
      </c>
      <c r="AL62" s="149" t="s">
        <v>119</v>
      </c>
    </row>
    <row r="63" spans="1:38" ht="15.75" x14ac:dyDescent="0.25">
      <c r="A63" s="57" t="s">
        <v>645</v>
      </c>
      <c r="B63" s="57">
        <f>VLOOKUP(D63,Clubs!B:C,2,0)</f>
        <v>43</v>
      </c>
      <c r="C63" s="57">
        <v>20</v>
      </c>
      <c r="D63" s="58" t="s">
        <v>4</v>
      </c>
      <c r="E63" s="58" t="s">
        <v>614</v>
      </c>
      <c r="F63" s="60" t="s">
        <v>614</v>
      </c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124"/>
      <c r="Z63" s="124"/>
      <c r="AA63" s="60"/>
      <c r="AB63" s="60"/>
      <c r="AC63" s="60"/>
      <c r="AD63" s="60">
        <v>13</v>
      </c>
      <c r="AE63" s="60"/>
      <c r="AF63" s="60" t="s">
        <v>602</v>
      </c>
      <c r="AG63" s="60" t="s">
        <v>405</v>
      </c>
      <c r="AH63" s="60"/>
      <c r="AI63" s="60"/>
      <c r="AJ63" s="60"/>
      <c r="AK63" s="60"/>
      <c r="AL63" s="60"/>
    </row>
    <row r="64" spans="1:38" ht="15.75" x14ac:dyDescent="0.25">
      <c r="A64" s="57" t="s">
        <v>647</v>
      </c>
      <c r="B64" s="57">
        <f>VLOOKUP(D64,Clubs!B:C,2,0)</f>
        <v>442</v>
      </c>
      <c r="C64" s="57">
        <v>20</v>
      </c>
      <c r="D64" s="58" t="s">
        <v>31</v>
      </c>
      <c r="E64" s="58" t="s">
        <v>435</v>
      </c>
      <c r="F64" s="58" t="s">
        <v>408</v>
      </c>
      <c r="G64" s="58" t="s">
        <v>279</v>
      </c>
      <c r="H64" s="60" t="s">
        <v>280</v>
      </c>
      <c r="I64" s="60" t="s">
        <v>281</v>
      </c>
      <c r="J64" s="60" t="s">
        <v>170</v>
      </c>
      <c r="K64" s="60" t="s">
        <v>282</v>
      </c>
      <c r="L64" s="60" t="s">
        <v>283</v>
      </c>
      <c r="M64" s="60" t="s">
        <v>284</v>
      </c>
      <c r="N64" s="60" t="s">
        <v>285</v>
      </c>
      <c r="O64" s="60" t="s">
        <v>281</v>
      </c>
      <c r="P64" s="60" t="s">
        <v>170</v>
      </c>
      <c r="Q64" s="60" t="s">
        <v>286</v>
      </c>
      <c r="R64" s="60" t="s">
        <v>282</v>
      </c>
      <c r="S64" s="60" t="s">
        <v>154</v>
      </c>
      <c r="T64" s="60" t="s">
        <v>110</v>
      </c>
      <c r="U64" s="60" t="s">
        <v>164</v>
      </c>
      <c r="V64" s="60" t="s">
        <v>287</v>
      </c>
      <c r="W64" s="60" t="s">
        <v>113</v>
      </c>
      <c r="X64" s="60" t="s">
        <v>118</v>
      </c>
      <c r="Y64" s="124">
        <v>0.70833333333333304</v>
      </c>
      <c r="Z64" s="124">
        <v>0.45833333333333298</v>
      </c>
      <c r="AA64" s="60" t="s">
        <v>114</v>
      </c>
      <c r="AB64" s="60" t="s">
        <v>404</v>
      </c>
      <c r="AC64" s="60" t="s">
        <v>288</v>
      </c>
      <c r="AD64" s="60">
        <v>13</v>
      </c>
      <c r="AE64" s="60"/>
      <c r="AF64" s="60" t="s">
        <v>602</v>
      </c>
      <c r="AG64" s="60" t="s">
        <v>405</v>
      </c>
      <c r="AH64" s="60" t="s">
        <v>280</v>
      </c>
      <c r="AI64" s="60" t="s">
        <v>282</v>
      </c>
      <c r="AJ64" s="60" t="s">
        <v>283</v>
      </c>
      <c r="AK64" s="60" t="s">
        <v>118</v>
      </c>
      <c r="AL64" s="60" t="s">
        <v>155</v>
      </c>
    </row>
    <row r="65" spans="1:38" ht="30" x14ac:dyDescent="0.25">
      <c r="A65" s="57" t="s">
        <v>643</v>
      </c>
      <c r="B65" s="57">
        <f>VLOOKUP(D65,Clubs!B:C,2,0)</f>
        <v>461</v>
      </c>
      <c r="C65" s="57">
        <v>20</v>
      </c>
      <c r="D65" s="58" t="s">
        <v>34</v>
      </c>
      <c r="E65" s="58" t="s">
        <v>436</v>
      </c>
      <c r="F65" s="58" t="s">
        <v>437</v>
      </c>
      <c r="G65" s="58" t="s">
        <v>240</v>
      </c>
      <c r="H65" s="58" t="s">
        <v>241</v>
      </c>
      <c r="I65" s="58" t="s">
        <v>242</v>
      </c>
      <c r="J65" s="59" t="s">
        <v>170</v>
      </c>
      <c r="K65" s="60" t="s">
        <v>243</v>
      </c>
      <c r="L65" s="60" t="s">
        <v>244</v>
      </c>
      <c r="M65" s="60" t="s">
        <v>245</v>
      </c>
      <c r="N65" s="60" t="s">
        <v>246</v>
      </c>
      <c r="O65" s="60" t="s">
        <v>242</v>
      </c>
      <c r="P65" s="60" t="s">
        <v>170</v>
      </c>
      <c r="Q65" s="60" t="s">
        <v>247</v>
      </c>
      <c r="R65" s="60" t="s">
        <v>248</v>
      </c>
      <c r="S65" s="60" t="s">
        <v>120</v>
      </c>
      <c r="T65" s="60" t="s">
        <v>110</v>
      </c>
      <c r="U65" s="60" t="s">
        <v>111</v>
      </c>
      <c r="V65" s="60" t="s">
        <v>123</v>
      </c>
      <c r="W65" s="60" t="s">
        <v>113</v>
      </c>
      <c r="X65" s="60" t="s">
        <v>249</v>
      </c>
      <c r="Y65" s="124">
        <v>0.70833333333333304</v>
      </c>
      <c r="Z65" s="124">
        <v>0.45833333333333298</v>
      </c>
      <c r="AA65" s="60" t="s">
        <v>126</v>
      </c>
      <c r="AB65" s="60" t="s">
        <v>404</v>
      </c>
      <c r="AC65" s="60" t="s">
        <v>250</v>
      </c>
      <c r="AD65" s="60">
        <v>13</v>
      </c>
      <c r="AE65" s="60"/>
      <c r="AF65" s="60" t="s">
        <v>602</v>
      </c>
      <c r="AG65" s="60" t="s">
        <v>405</v>
      </c>
      <c r="AH65" s="60" t="s">
        <v>251</v>
      </c>
      <c r="AI65" s="60" t="s">
        <v>243</v>
      </c>
      <c r="AJ65" s="60" t="s">
        <v>244</v>
      </c>
      <c r="AK65" s="60" t="s">
        <v>118</v>
      </c>
      <c r="AL65" s="60" t="s">
        <v>119</v>
      </c>
    </row>
    <row r="66" spans="1:38" ht="30" x14ac:dyDescent="0.25">
      <c r="A66" s="57" t="s">
        <v>639</v>
      </c>
      <c r="B66" s="57">
        <f>VLOOKUP(D66,Clubs!B:C,2,0)</f>
        <v>204</v>
      </c>
      <c r="C66" s="57">
        <v>20</v>
      </c>
      <c r="D66" s="58" t="s">
        <v>18</v>
      </c>
      <c r="E66" s="58" t="s">
        <v>640</v>
      </c>
      <c r="F66" s="60" t="s">
        <v>438</v>
      </c>
      <c r="G66" s="59" t="s">
        <v>182</v>
      </c>
      <c r="H66" s="59" t="s">
        <v>183</v>
      </c>
      <c r="I66" s="59" t="s">
        <v>184</v>
      </c>
      <c r="J66" s="59" t="s">
        <v>170</v>
      </c>
      <c r="K66" s="59" t="s">
        <v>185</v>
      </c>
      <c r="L66" s="59" t="s">
        <v>186</v>
      </c>
      <c r="M66" s="59" t="s">
        <v>187</v>
      </c>
      <c r="N66" s="59" t="s">
        <v>188</v>
      </c>
      <c r="O66" s="59" t="s">
        <v>184</v>
      </c>
      <c r="P66" s="59" t="s">
        <v>170</v>
      </c>
      <c r="Q66" s="59" t="s">
        <v>189</v>
      </c>
      <c r="R66" s="59" t="s">
        <v>190</v>
      </c>
      <c r="S66" s="59" t="s">
        <v>161</v>
      </c>
      <c r="T66" s="59" t="s">
        <v>191</v>
      </c>
      <c r="U66" s="59" t="s">
        <v>192</v>
      </c>
      <c r="V66" s="59" t="s">
        <v>118</v>
      </c>
      <c r="W66" s="59" t="s">
        <v>113</v>
      </c>
      <c r="X66" s="59" t="s">
        <v>129</v>
      </c>
      <c r="Y66" s="133">
        <v>0.70833333333333304</v>
      </c>
      <c r="Z66" s="133">
        <v>0.45833333333333298</v>
      </c>
      <c r="AA66" s="59" t="s">
        <v>114</v>
      </c>
      <c r="AB66" s="59" t="s">
        <v>404</v>
      </c>
      <c r="AC66" s="59" t="s">
        <v>193</v>
      </c>
      <c r="AD66" s="62">
        <v>13</v>
      </c>
      <c r="AE66" s="59"/>
      <c r="AF66" s="60" t="s">
        <v>602</v>
      </c>
      <c r="AG66" s="60" t="s">
        <v>405</v>
      </c>
      <c r="AH66" s="59" t="s">
        <v>183</v>
      </c>
      <c r="AI66" s="59" t="s">
        <v>190</v>
      </c>
      <c r="AJ66" s="59" t="s">
        <v>118</v>
      </c>
      <c r="AK66" s="59" t="s">
        <v>118</v>
      </c>
      <c r="AL66" s="59" t="s">
        <v>155</v>
      </c>
    </row>
    <row r="67" spans="1:38" ht="15.75" x14ac:dyDescent="0.25">
      <c r="A67" s="147" t="s">
        <v>675</v>
      </c>
      <c r="B67" s="147">
        <f>VLOOKUP(D67,Clubs!B:C,2,0)</f>
        <v>233</v>
      </c>
      <c r="C67" s="147">
        <v>20</v>
      </c>
      <c r="D67" s="149" t="s">
        <v>21</v>
      </c>
      <c r="E67" s="167" t="s">
        <v>663</v>
      </c>
      <c r="F67" s="149" t="s">
        <v>663</v>
      </c>
      <c r="G67" s="149" t="s">
        <v>273</v>
      </c>
      <c r="H67" s="149" t="s">
        <v>231</v>
      </c>
      <c r="I67" s="149" t="s">
        <v>229</v>
      </c>
      <c r="J67" s="149" t="s">
        <v>136</v>
      </c>
      <c r="K67" s="149" t="s">
        <v>232</v>
      </c>
      <c r="L67" s="149" t="s">
        <v>274</v>
      </c>
      <c r="M67" s="149" t="s">
        <v>233</v>
      </c>
      <c r="N67" s="149" t="s">
        <v>275</v>
      </c>
      <c r="O67" s="149" t="s">
        <v>229</v>
      </c>
      <c r="P67" s="149" t="s">
        <v>136</v>
      </c>
      <c r="Q67" s="149" t="s">
        <v>235</v>
      </c>
      <c r="R67" s="149" t="s">
        <v>232</v>
      </c>
      <c r="S67" s="149" t="s">
        <v>121</v>
      </c>
      <c r="T67" s="149" t="s">
        <v>110</v>
      </c>
      <c r="U67" s="149" t="s">
        <v>217</v>
      </c>
      <c r="V67" s="149" t="s">
        <v>218</v>
      </c>
      <c r="W67" s="149" t="s">
        <v>236</v>
      </c>
      <c r="X67" s="149" t="s">
        <v>113</v>
      </c>
      <c r="Y67" s="151">
        <v>0.70833333333333304</v>
      </c>
      <c r="Z67" s="151">
        <v>0.45833333333333298</v>
      </c>
      <c r="AA67" s="149" t="s">
        <v>114</v>
      </c>
      <c r="AB67" s="149" t="s">
        <v>115</v>
      </c>
      <c r="AC67" s="149" t="s">
        <v>276</v>
      </c>
      <c r="AD67" s="149">
        <v>13</v>
      </c>
      <c r="AE67" s="149"/>
      <c r="AF67" s="71" t="s">
        <v>603</v>
      </c>
      <c r="AG67" s="71" t="s">
        <v>449</v>
      </c>
      <c r="AH67" s="149" t="s">
        <v>231</v>
      </c>
      <c r="AI67" s="149" t="s">
        <v>232</v>
      </c>
      <c r="AJ67" s="149" t="s">
        <v>118</v>
      </c>
      <c r="AK67" s="149" t="s">
        <v>118</v>
      </c>
      <c r="AL67" s="149" t="s">
        <v>119</v>
      </c>
    </row>
    <row r="68" spans="1:38" ht="15.75" x14ac:dyDescent="0.25">
      <c r="A68" s="57" t="s">
        <v>439</v>
      </c>
      <c r="B68" s="57">
        <f>VLOOKUP(D68,Clubs!B:C,2,0)</f>
        <v>641</v>
      </c>
      <c r="C68" s="57">
        <v>20</v>
      </c>
      <c r="D68" s="58" t="s">
        <v>569</v>
      </c>
      <c r="E68" s="58" t="s">
        <v>440</v>
      </c>
      <c r="F68" s="58" t="s">
        <v>441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124"/>
      <c r="Z68" s="124"/>
      <c r="AA68" s="60"/>
      <c r="AB68" s="60"/>
      <c r="AC68" s="60"/>
      <c r="AD68" s="60">
        <v>13</v>
      </c>
      <c r="AE68" s="60"/>
      <c r="AF68" s="60" t="s">
        <v>602</v>
      </c>
      <c r="AG68" s="60" t="s">
        <v>405</v>
      </c>
      <c r="AH68" s="60"/>
      <c r="AI68" s="60"/>
      <c r="AJ68" s="60"/>
      <c r="AK68" s="60"/>
      <c r="AL68" s="60"/>
    </row>
    <row r="69" spans="1:38" ht="15.75" x14ac:dyDescent="0.25">
      <c r="A69" s="57" t="s">
        <v>649</v>
      </c>
      <c r="B69" s="57">
        <f>VLOOKUP(D69,Clubs!B:C,2,0)</f>
        <v>210</v>
      </c>
      <c r="C69" s="57">
        <v>20</v>
      </c>
      <c r="D69" s="58" t="s">
        <v>20</v>
      </c>
      <c r="E69" s="58" t="s">
        <v>442</v>
      </c>
      <c r="F69" s="58" t="s">
        <v>442</v>
      </c>
      <c r="G69" s="5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124"/>
      <c r="Z69" s="124"/>
      <c r="AA69" s="60"/>
      <c r="AB69" s="60"/>
      <c r="AC69" s="60"/>
      <c r="AD69" s="60">
        <v>13</v>
      </c>
      <c r="AE69" s="60"/>
      <c r="AF69" s="60" t="s">
        <v>602</v>
      </c>
      <c r="AG69" s="60" t="s">
        <v>405</v>
      </c>
      <c r="AH69" s="60"/>
      <c r="AI69" s="60"/>
      <c r="AJ69" s="60"/>
      <c r="AK69" s="60"/>
      <c r="AL69" s="60"/>
    </row>
    <row r="70" spans="1:38" ht="15.75" x14ac:dyDescent="0.25">
      <c r="A70" s="147" t="s">
        <v>660</v>
      </c>
      <c r="B70" s="147">
        <f>VLOOKUP(D70,Clubs!B:C,2,0)</f>
        <v>64</v>
      </c>
      <c r="C70" s="147">
        <v>20</v>
      </c>
      <c r="D70" s="148" t="s">
        <v>5</v>
      </c>
      <c r="E70" s="148" t="s">
        <v>443</v>
      </c>
      <c r="F70" s="148" t="s">
        <v>443</v>
      </c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51"/>
      <c r="Z70" s="151"/>
      <c r="AA70" s="149"/>
      <c r="AB70" s="149"/>
      <c r="AC70" s="149"/>
      <c r="AD70" s="149">
        <v>13</v>
      </c>
      <c r="AE70" s="149"/>
      <c r="AF70" s="149" t="s">
        <v>603</v>
      </c>
      <c r="AG70" s="71" t="s">
        <v>449</v>
      </c>
      <c r="AH70" s="149"/>
      <c r="AI70" s="149"/>
      <c r="AJ70" s="149"/>
      <c r="AK70" s="149"/>
      <c r="AL70" s="149"/>
    </row>
    <row r="71" spans="1:38" ht="15.75" x14ac:dyDescent="0.25">
      <c r="A71" s="57" t="s">
        <v>444</v>
      </c>
      <c r="B71" s="57">
        <f>VLOOKUP(D71,Clubs!B:C,2,0)</f>
        <v>695</v>
      </c>
      <c r="C71" s="57">
        <v>20</v>
      </c>
      <c r="D71" s="58" t="s">
        <v>61</v>
      </c>
      <c r="E71" s="58" t="s">
        <v>445</v>
      </c>
      <c r="F71" s="58" t="s">
        <v>446</v>
      </c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124"/>
      <c r="Z71" s="124"/>
      <c r="AA71" s="60"/>
      <c r="AB71" s="60"/>
      <c r="AC71" s="60"/>
      <c r="AD71" s="60">
        <v>13</v>
      </c>
      <c r="AE71" s="60"/>
      <c r="AF71" s="60" t="s">
        <v>602</v>
      </c>
      <c r="AG71" s="60" t="s">
        <v>405</v>
      </c>
      <c r="AH71" s="60"/>
      <c r="AI71" s="60"/>
      <c r="AJ71" s="60"/>
      <c r="AK71" s="60"/>
      <c r="AL71" s="60"/>
    </row>
    <row r="72" spans="1:38" ht="15.75" x14ac:dyDescent="0.25">
      <c r="A72" s="57" t="s">
        <v>659</v>
      </c>
      <c r="B72" s="57">
        <f>VLOOKUP(D72,Clubs!B:C,2,0)</f>
        <v>442</v>
      </c>
      <c r="C72" s="57">
        <v>20</v>
      </c>
      <c r="D72" s="58" t="s">
        <v>31</v>
      </c>
      <c r="E72" s="58" t="s">
        <v>447</v>
      </c>
      <c r="F72" s="58" t="s">
        <v>408</v>
      </c>
      <c r="G72" s="60" t="s">
        <v>279</v>
      </c>
      <c r="H72" s="60" t="s">
        <v>280</v>
      </c>
      <c r="I72" s="60" t="s">
        <v>281</v>
      </c>
      <c r="J72" s="60" t="s">
        <v>170</v>
      </c>
      <c r="K72" s="60" t="s">
        <v>282</v>
      </c>
      <c r="L72" s="60" t="s">
        <v>283</v>
      </c>
      <c r="M72" s="60" t="s">
        <v>284</v>
      </c>
      <c r="N72" s="60" t="s">
        <v>285</v>
      </c>
      <c r="O72" s="60" t="s">
        <v>281</v>
      </c>
      <c r="P72" s="60" t="s">
        <v>170</v>
      </c>
      <c r="Q72" s="60" t="s">
        <v>286</v>
      </c>
      <c r="R72" s="60" t="s">
        <v>282</v>
      </c>
      <c r="S72" s="60" t="s">
        <v>154</v>
      </c>
      <c r="T72" s="60" t="s">
        <v>110</v>
      </c>
      <c r="U72" s="60" t="s">
        <v>164</v>
      </c>
      <c r="V72" s="60" t="s">
        <v>287</v>
      </c>
      <c r="W72" s="60" t="s">
        <v>113</v>
      </c>
      <c r="X72" s="60" t="s">
        <v>118</v>
      </c>
      <c r="Y72" s="124">
        <v>0.70833333333333304</v>
      </c>
      <c r="Z72" s="124">
        <v>0.45833333333333298</v>
      </c>
      <c r="AA72" s="60" t="s">
        <v>114</v>
      </c>
      <c r="AB72" s="60" t="s">
        <v>404</v>
      </c>
      <c r="AC72" s="60" t="s">
        <v>288</v>
      </c>
      <c r="AD72" s="60">
        <v>13</v>
      </c>
      <c r="AE72" s="60"/>
      <c r="AF72" s="60" t="s">
        <v>602</v>
      </c>
      <c r="AG72" s="60" t="s">
        <v>405</v>
      </c>
      <c r="AH72" s="60" t="s">
        <v>280</v>
      </c>
      <c r="AI72" s="60" t="s">
        <v>282</v>
      </c>
      <c r="AJ72" s="60" t="s">
        <v>283</v>
      </c>
      <c r="AK72" s="60" t="s">
        <v>118</v>
      </c>
      <c r="AL72" s="60" t="s">
        <v>155</v>
      </c>
    </row>
    <row r="73" spans="1:38" ht="15.75" x14ac:dyDescent="0.25">
      <c r="A73" s="68" t="s">
        <v>642</v>
      </c>
      <c r="B73" s="68">
        <f>VLOOKUP(D73,Clubs!B:C,2,0)</f>
        <v>10045</v>
      </c>
      <c r="C73" s="68">
        <v>21</v>
      </c>
      <c r="D73" s="64" t="s">
        <v>72</v>
      </c>
      <c r="E73" s="64" t="s">
        <v>448</v>
      </c>
      <c r="F73" s="64" t="s">
        <v>419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134"/>
      <c r="Z73" s="134"/>
      <c r="AA73" s="71"/>
      <c r="AB73" s="71"/>
      <c r="AC73" s="71"/>
      <c r="AD73" s="71">
        <v>13</v>
      </c>
      <c r="AE73" s="71"/>
      <c r="AF73" s="71" t="s">
        <v>603</v>
      </c>
      <c r="AG73" s="71" t="s">
        <v>449</v>
      </c>
      <c r="AH73" s="63"/>
      <c r="AI73" s="63"/>
      <c r="AJ73" s="63"/>
      <c r="AK73" s="63"/>
      <c r="AL73" s="63"/>
    </row>
    <row r="74" spans="1:38" ht="15.75" x14ac:dyDescent="0.25">
      <c r="A74" s="68" t="s">
        <v>674</v>
      </c>
      <c r="B74" s="68">
        <f>VLOOKUP(D74,Clubs!B:C,2,0)</f>
        <v>10074</v>
      </c>
      <c r="C74" s="68">
        <v>21</v>
      </c>
      <c r="D74" s="64" t="s">
        <v>73</v>
      </c>
      <c r="E74" s="64" t="s">
        <v>780</v>
      </c>
      <c r="F74" s="64" t="s">
        <v>780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134"/>
      <c r="Z74" s="134"/>
      <c r="AA74" s="71"/>
      <c r="AB74" s="71"/>
      <c r="AC74" s="71"/>
      <c r="AD74" s="71">
        <v>13</v>
      </c>
      <c r="AE74" s="71"/>
      <c r="AF74" s="71" t="s">
        <v>603</v>
      </c>
      <c r="AG74" s="71" t="s">
        <v>449</v>
      </c>
      <c r="AH74" s="63"/>
      <c r="AI74" s="63"/>
      <c r="AJ74" s="63"/>
      <c r="AK74" s="63"/>
      <c r="AL74" s="63"/>
    </row>
    <row r="75" spans="1:38" ht="15.75" x14ac:dyDescent="0.25">
      <c r="A75" s="68" t="s">
        <v>666</v>
      </c>
      <c r="B75" s="68">
        <f>VLOOKUP(D75,Clubs!B:C,2,0)</f>
        <v>341</v>
      </c>
      <c r="C75" s="68">
        <v>21</v>
      </c>
      <c r="D75" s="64" t="s">
        <v>26</v>
      </c>
      <c r="E75" s="64" t="s">
        <v>451</v>
      </c>
      <c r="F75" s="64" t="s">
        <v>450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134"/>
      <c r="Z75" s="134"/>
      <c r="AA75" s="71"/>
      <c r="AB75" s="71"/>
      <c r="AC75" s="71"/>
      <c r="AD75" s="71">
        <v>13</v>
      </c>
      <c r="AE75" s="71"/>
      <c r="AF75" s="71" t="s">
        <v>603</v>
      </c>
      <c r="AG75" s="71" t="s">
        <v>449</v>
      </c>
      <c r="AH75" s="63"/>
      <c r="AI75" s="63"/>
      <c r="AJ75" s="63"/>
      <c r="AK75" s="63"/>
      <c r="AL75" s="63"/>
    </row>
    <row r="76" spans="1:38" ht="15.75" x14ac:dyDescent="0.25">
      <c r="A76" s="68" t="s">
        <v>678</v>
      </c>
      <c r="B76" s="68">
        <f>VLOOKUP(D76,Clubs!B:C,2,0)</f>
        <v>444</v>
      </c>
      <c r="C76" s="68">
        <v>21</v>
      </c>
      <c r="D76" s="72" t="s">
        <v>33</v>
      </c>
      <c r="E76" s="64" t="s">
        <v>452</v>
      </c>
      <c r="F76" s="64" t="s">
        <v>452</v>
      </c>
      <c r="G76" s="64"/>
      <c r="H76" s="64"/>
      <c r="I76" s="64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134"/>
      <c r="Z76" s="134"/>
      <c r="AA76" s="71"/>
      <c r="AB76" s="71"/>
      <c r="AC76" s="71"/>
      <c r="AD76" s="71">
        <v>13</v>
      </c>
      <c r="AE76" s="71"/>
      <c r="AF76" s="71" t="s">
        <v>603</v>
      </c>
      <c r="AG76" s="71" t="s">
        <v>449</v>
      </c>
      <c r="AH76" s="63"/>
      <c r="AI76" s="63"/>
      <c r="AJ76" s="63"/>
      <c r="AK76" s="63"/>
      <c r="AL76" s="63"/>
    </row>
    <row r="77" spans="1:38" ht="30" x14ac:dyDescent="0.25">
      <c r="A77" s="68" t="s">
        <v>685</v>
      </c>
      <c r="B77" s="68">
        <f>VLOOKUP(D77,Clubs!B:C,2,0)</f>
        <v>461</v>
      </c>
      <c r="C77" s="68">
        <v>21</v>
      </c>
      <c r="D77" s="64" t="s">
        <v>34</v>
      </c>
      <c r="E77" s="64" t="s">
        <v>684</v>
      </c>
      <c r="F77" s="64" t="s">
        <v>684</v>
      </c>
      <c r="G77" s="65" t="s">
        <v>240</v>
      </c>
      <c r="H77" s="65" t="s">
        <v>241</v>
      </c>
      <c r="I77" s="65" t="s">
        <v>242</v>
      </c>
      <c r="J77" s="65" t="s">
        <v>170</v>
      </c>
      <c r="K77" s="65" t="s">
        <v>243</v>
      </c>
      <c r="L77" s="65" t="s">
        <v>244</v>
      </c>
      <c r="M77" s="65" t="s">
        <v>245</v>
      </c>
      <c r="N77" s="65" t="s">
        <v>246</v>
      </c>
      <c r="O77" s="65" t="s">
        <v>242</v>
      </c>
      <c r="P77" s="65" t="s">
        <v>170</v>
      </c>
      <c r="Q77" s="65" t="s">
        <v>247</v>
      </c>
      <c r="R77" s="65" t="s">
        <v>248</v>
      </c>
      <c r="S77" s="65" t="s">
        <v>120</v>
      </c>
      <c r="T77" s="65" t="s">
        <v>110</v>
      </c>
      <c r="U77" s="65" t="s">
        <v>111</v>
      </c>
      <c r="V77" s="65" t="s">
        <v>123</v>
      </c>
      <c r="W77" s="65" t="s">
        <v>113</v>
      </c>
      <c r="X77" s="65" t="s">
        <v>249</v>
      </c>
      <c r="Y77" s="135">
        <v>0.70833333333333304</v>
      </c>
      <c r="Z77" s="135">
        <v>0.45833333333333298</v>
      </c>
      <c r="AA77" s="65" t="s">
        <v>126</v>
      </c>
      <c r="AB77" s="65" t="s">
        <v>404</v>
      </c>
      <c r="AC77" s="65" t="s">
        <v>250</v>
      </c>
      <c r="AD77" s="66">
        <v>13</v>
      </c>
      <c r="AE77" s="65"/>
      <c r="AF77" s="71" t="s">
        <v>603</v>
      </c>
      <c r="AG77" s="71" t="s">
        <v>449</v>
      </c>
      <c r="AH77" s="65" t="s">
        <v>251</v>
      </c>
      <c r="AI77" s="65" t="s">
        <v>243</v>
      </c>
      <c r="AJ77" s="65" t="s">
        <v>244</v>
      </c>
      <c r="AK77" s="65" t="s">
        <v>118</v>
      </c>
      <c r="AL77" s="65" t="s">
        <v>119</v>
      </c>
    </row>
    <row r="78" spans="1:38" ht="15.75" x14ac:dyDescent="0.25">
      <c r="A78" s="68" t="s">
        <v>671</v>
      </c>
      <c r="B78" s="68">
        <f>VLOOKUP(D78,Clubs!B:C,2,0)</f>
        <v>10104</v>
      </c>
      <c r="C78" s="68">
        <v>21</v>
      </c>
      <c r="D78" s="64" t="s">
        <v>74</v>
      </c>
      <c r="E78" s="64" t="s">
        <v>670</v>
      </c>
      <c r="F78" s="64"/>
      <c r="G78" s="64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134"/>
      <c r="Z78" s="134"/>
      <c r="AA78" s="71"/>
      <c r="AB78" s="71"/>
      <c r="AC78" s="71"/>
      <c r="AD78" s="71">
        <v>13</v>
      </c>
      <c r="AE78" s="71"/>
      <c r="AF78" s="71" t="s">
        <v>603</v>
      </c>
      <c r="AG78" s="71" t="s">
        <v>449</v>
      </c>
      <c r="AH78" s="70"/>
      <c r="AI78" s="67"/>
      <c r="AJ78" s="67"/>
      <c r="AK78" s="67"/>
      <c r="AL78" s="67"/>
    </row>
    <row r="79" spans="1:38" ht="15.75" x14ac:dyDescent="0.25">
      <c r="A79" s="68" t="s">
        <v>718</v>
      </c>
      <c r="B79" s="68">
        <f>VLOOKUP(D79,Clubs!B:C,2,0)</f>
        <v>10104</v>
      </c>
      <c r="C79" s="68">
        <v>21</v>
      </c>
      <c r="D79" s="64" t="s">
        <v>74</v>
      </c>
      <c r="E79" s="64" t="s">
        <v>629</v>
      </c>
      <c r="F79" s="64" t="s">
        <v>629</v>
      </c>
      <c r="G79" s="64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134"/>
      <c r="Z79" s="134"/>
      <c r="AA79" s="71"/>
      <c r="AB79" s="71"/>
      <c r="AC79" s="71"/>
      <c r="AD79" s="71">
        <v>13</v>
      </c>
      <c r="AE79" s="71"/>
      <c r="AF79" s="71" t="s">
        <v>603</v>
      </c>
      <c r="AG79" s="71" t="s">
        <v>449</v>
      </c>
      <c r="AH79" s="70"/>
      <c r="AI79" s="67"/>
      <c r="AJ79" s="67"/>
      <c r="AK79" s="67"/>
      <c r="AL79" s="67"/>
    </row>
    <row r="80" spans="1:38" ht="15.75" x14ac:dyDescent="0.25">
      <c r="A80" s="140" t="s">
        <v>654</v>
      </c>
      <c r="B80" s="140">
        <f>VLOOKUP(D80,Clubs!B:C,2,0)</f>
        <v>175</v>
      </c>
      <c r="C80" s="140">
        <v>20</v>
      </c>
      <c r="D80" s="141" t="s">
        <v>16</v>
      </c>
      <c r="E80" s="141" t="s">
        <v>453</v>
      </c>
      <c r="F80" s="141" t="s">
        <v>453</v>
      </c>
      <c r="G80" s="141" t="s">
        <v>133</v>
      </c>
      <c r="H80" s="142" t="s">
        <v>134</v>
      </c>
      <c r="I80" s="142" t="s">
        <v>135</v>
      </c>
      <c r="J80" s="142" t="s">
        <v>136</v>
      </c>
      <c r="K80" s="142" t="s">
        <v>137</v>
      </c>
      <c r="L80" s="142" t="s">
        <v>138</v>
      </c>
      <c r="M80" s="142" t="s">
        <v>139</v>
      </c>
      <c r="N80" s="142" t="s">
        <v>140</v>
      </c>
      <c r="O80" s="142" t="s">
        <v>135</v>
      </c>
      <c r="P80" s="142" t="s">
        <v>136</v>
      </c>
      <c r="Q80" s="142" t="s">
        <v>141</v>
      </c>
      <c r="R80" s="142" t="s">
        <v>142</v>
      </c>
      <c r="S80" s="142" t="s">
        <v>121</v>
      </c>
      <c r="T80" s="142" t="s">
        <v>110</v>
      </c>
      <c r="U80" s="142" t="s">
        <v>111</v>
      </c>
      <c r="V80" s="142" t="s">
        <v>123</v>
      </c>
      <c r="W80" s="142" t="s">
        <v>113</v>
      </c>
      <c r="X80" s="142" t="s">
        <v>118</v>
      </c>
      <c r="Y80" s="143">
        <v>0.70833333333333304</v>
      </c>
      <c r="Z80" s="143">
        <v>0.45833333333333298</v>
      </c>
      <c r="AA80" s="142" t="s">
        <v>114</v>
      </c>
      <c r="AB80" s="142" t="s">
        <v>404</v>
      </c>
      <c r="AC80" s="142" t="s">
        <v>143</v>
      </c>
      <c r="AD80" s="142">
        <v>13</v>
      </c>
      <c r="AE80" s="142"/>
      <c r="AF80" s="142" t="s">
        <v>602</v>
      </c>
      <c r="AG80" s="142" t="s">
        <v>405</v>
      </c>
      <c r="AH80" s="144" t="s">
        <v>118</v>
      </c>
      <c r="AI80" s="145" t="s">
        <v>118</v>
      </c>
      <c r="AJ80" s="145" t="s">
        <v>118</v>
      </c>
      <c r="AK80" s="145" t="s">
        <v>118</v>
      </c>
      <c r="AL80" s="145" t="s">
        <v>119</v>
      </c>
    </row>
    <row r="81" spans="1:38" ht="15.75" x14ac:dyDescent="0.25">
      <c r="A81" s="140" t="s">
        <v>760</v>
      </c>
      <c r="B81" s="140">
        <f>VLOOKUP(D81,Clubs!B:C,2,0)</f>
        <v>10233</v>
      </c>
      <c r="C81" s="140">
        <v>20</v>
      </c>
      <c r="D81" s="141" t="s">
        <v>572</v>
      </c>
      <c r="E81" s="141" t="s">
        <v>776</v>
      </c>
      <c r="F81" s="141" t="s">
        <v>776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3"/>
      <c r="Z81" s="143"/>
      <c r="AA81" s="142"/>
      <c r="AB81" s="142"/>
      <c r="AC81" s="142"/>
      <c r="AD81" s="142">
        <v>13</v>
      </c>
      <c r="AE81" s="142"/>
      <c r="AF81" s="142" t="s">
        <v>602</v>
      </c>
      <c r="AG81" s="142" t="s">
        <v>405</v>
      </c>
      <c r="AH81" s="144"/>
      <c r="AI81" s="145"/>
      <c r="AJ81" s="145"/>
      <c r="AK81" s="145"/>
      <c r="AL81" s="145"/>
    </row>
    <row r="82" spans="1:38" ht="15.75" x14ac:dyDescent="0.25">
      <c r="A82" s="68" t="s">
        <v>673</v>
      </c>
      <c r="B82" s="68">
        <f>VLOOKUP(D82,Clubs!B:C,2,0)</f>
        <v>10074</v>
      </c>
      <c r="C82" s="68">
        <v>21</v>
      </c>
      <c r="D82" s="64" t="s">
        <v>73</v>
      </c>
      <c r="E82" s="64" t="s">
        <v>672</v>
      </c>
      <c r="F82" s="64" t="s">
        <v>454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134"/>
      <c r="Z82" s="134"/>
      <c r="AA82" s="71"/>
      <c r="AB82" s="71"/>
      <c r="AC82" s="71"/>
      <c r="AD82" s="71">
        <v>13</v>
      </c>
      <c r="AE82" s="71"/>
      <c r="AF82" s="71" t="s">
        <v>603</v>
      </c>
      <c r="AG82" s="71" t="s">
        <v>449</v>
      </c>
      <c r="AH82" s="63"/>
      <c r="AI82" s="63"/>
      <c r="AJ82" s="63"/>
      <c r="AK82" s="63"/>
      <c r="AL82" s="63"/>
    </row>
    <row r="83" spans="1:38" ht="15.75" x14ac:dyDescent="0.25">
      <c r="A83" s="68" t="s">
        <v>668</v>
      </c>
      <c r="B83" s="68">
        <f>VLOOKUP(D83,Clubs!B:C,2,0)</f>
        <v>10223</v>
      </c>
      <c r="C83" s="68">
        <v>20</v>
      </c>
      <c r="D83" s="64" t="s">
        <v>568</v>
      </c>
      <c r="E83" s="64" t="s">
        <v>667</v>
      </c>
      <c r="F83" s="64" t="s">
        <v>455</v>
      </c>
      <c r="G83" s="65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134"/>
      <c r="Z83" s="134"/>
      <c r="AA83" s="71"/>
      <c r="AB83" s="71"/>
      <c r="AC83" s="71"/>
      <c r="AD83" s="71">
        <v>13</v>
      </c>
      <c r="AE83" s="71"/>
      <c r="AF83" s="71" t="s">
        <v>603</v>
      </c>
      <c r="AG83" s="71" t="s">
        <v>449</v>
      </c>
      <c r="AH83" s="63"/>
      <c r="AI83" s="63"/>
      <c r="AJ83" s="63"/>
      <c r="AK83" s="63"/>
      <c r="AL83" s="63"/>
    </row>
    <row r="84" spans="1:38" ht="15.75" x14ac:dyDescent="0.25">
      <c r="A84" s="68" t="s">
        <v>705</v>
      </c>
      <c r="B84" s="68">
        <f>VLOOKUP(D84,Clubs!B:C,2,0)</f>
        <v>703</v>
      </c>
      <c r="C84" s="68">
        <v>21</v>
      </c>
      <c r="D84" s="64" t="s">
        <v>63</v>
      </c>
      <c r="E84" s="64" t="s">
        <v>456</v>
      </c>
      <c r="F84" s="64" t="s">
        <v>457</v>
      </c>
      <c r="G84" s="73" t="s">
        <v>399</v>
      </c>
      <c r="H84" s="73" t="s">
        <v>335</v>
      </c>
      <c r="I84" s="73" t="s">
        <v>336</v>
      </c>
      <c r="J84" s="71" t="s">
        <v>336</v>
      </c>
      <c r="K84" s="71" t="s">
        <v>337</v>
      </c>
      <c r="L84" s="71" t="s">
        <v>118</v>
      </c>
      <c r="M84" s="71" t="s">
        <v>458</v>
      </c>
      <c r="N84" s="71" t="s">
        <v>459</v>
      </c>
      <c r="O84" s="71" t="s">
        <v>460</v>
      </c>
      <c r="P84" s="71" t="s">
        <v>336</v>
      </c>
      <c r="Q84" s="71"/>
      <c r="R84" s="71"/>
      <c r="S84" s="71"/>
      <c r="T84" s="71"/>
      <c r="U84" s="71"/>
      <c r="V84" s="71"/>
      <c r="W84" s="71"/>
      <c r="X84" s="71"/>
      <c r="Y84" s="134">
        <v>0.70833333333333304</v>
      </c>
      <c r="Z84" s="134">
        <v>0.45833333333333298</v>
      </c>
      <c r="AA84" s="71"/>
      <c r="AB84" s="71" t="s">
        <v>404</v>
      </c>
      <c r="AC84" s="71" t="s">
        <v>342</v>
      </c>
      <c r="AD84" s="71">
        <v>13</v>
      </c>
      <c r="AE84" s="71"/>
      <c r="AF84" s="71" t="s">
        <v>603</v>
      </c>
      <c r="AG84" s="71" t="s">
        <v>449</v>
      </c>
      <c r="AH84" s="63" t="s">
        <v>118</v>
      </c>
      <c r="AI84" s="63" t="s">
        <v>118</v>
      </c>
      <c r="AJ84" s="63" t="s">
        <v>118</v>
      </c>
      <c r="AK84" s="63" t="s">
        <v>118</v>
      </c>
      <c r="AL84" s="63" t="s">
        <v>119</v>
      </c>
    </row>
    <row r="85" spans="1:38" ht="15.75" x14ac:dyDescent="0.25">
      <c r="A85" s="68" t="s">
        <v>677</v>
      </c>
      <c r="B85" s="68">
        <f>VLOOKUP(D85,Clubs!B:C,2,0)</f>
        <v>567</v>
      </c>
      <c r="C85" s="68">
        <v>21</v>
      </c>
      <c r="D85" s="64" t="s">
        <v>49</v>
      </c>
      <c r="E85" s="64" t="s">
        <v>461</v>
      </c>
      <c r="F85" s="64" t="s">
        <v>461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134"/>
      <c r="Z85" s="134"/>
      <c r="AA85" s="71"/>
      <c r="AB85" s="71"/>
      <c r="AC85" s="71"/>
      <c r="AD85" s="71">
        <v>13</v>
      </c>
      <c r="AE85" s="71"/>
      <c r="AF85" s="71" t="s">
        <v>603</v>
      </c>
      <c r="AG85" s="71" t="s">
        <v>449</v>
      </c>
      <c r="AH85" s="63"/>
      <c r="AI85" s="63"/>
      <c r="AJ85" s="63"/>
      <c r="AK85" s="63"/>
      <c r="AL85" s="63"/>
    </row>
    <row r="86" spans="1:38" ht="15.75" x14ac:dyDescent="0.25">
      <c r="A86" s="68" t="s">
        <v>714</v>
      </c>
      <c r="B86" s="68">
        <f>VLOOKUP(D86,Clubs!B:C,2,0)</f>
        <v>116</v>
      </c>
      <c r="C86" s="68">
        <v>21</v>
      </c>
      <c r="D86" s="64" t="s">
        <v>8</v>
      </c>
      <c r="E86" s="64" t="s">
        <v>462</v>
      </c>
      <c r="F86" s="64" t="s">
        <v>462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134"/>
      <c r="Z86" s="134"/>
      <c r="AA86" s="71"/>
      <c r="AB86" s="71"/>
      <c r="AC86" s="71"/>
      <c r="AD86" s="71">
        <v>13</v>
      </c>
      <c r="AE86" s="71"/>
      <c r="AF86" s="71" t="s">
        <v>603</v>
      </c>
      <c r="AG86" s="71" t="s">
        <v>449</v>
      </c>
      <c r="AH86" s="63"/>
      <c r="AI86" s="63"/>
      <c r="AJ86" s="63"/>
      <c r="AK86" s="63"/>
      <c r="AL86" s="63"/>
    </row>
    <row r="87" spans="1:38" ht="15.75" x14ac:dyDescent="0.25">
      <c r="A87" s="68" t="s">
        <v>696</v>
      </c>
      <c r="B87" s="68">
        <f>VLOOKUP(D87,Clubs!B:C,2,0)</f>
        <v>502</v>
      </c>
      <c r="C87" s="68">
        <v>21</v>
      </c>
      <c r="D87" s="64" t="s">
        <v>42</v>
      </c>
      <c r="E87" s="64" t="s">
        <v>627</v>
      </c>
      <c r="F87" s="64" t="s">
        <v>627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134"/>
      <c r="Z87" s="134"/>
      <c r="AA87" s="71"/>
      <c r="AB87" s="71"/>
      <c r="AC87" s="71"/>
      <c r="AD87" s="71">
        <v>13</v>
      </c>
      <c r="AE87" s="71"/>
      <c r="AF87" s="71" t="s">
        <v>603</v>
      </c>
      <c r="AG87" s="71" t="s">
        <v>449</v>
      </c>
      <c r="AH87" s="63"/>
      <c r="AI87" s="63"/>
      <c r="AJ87" s="63"/>
      <c r="AK87" s="63"/>
      <c r="AL87" s="63"/>
    </row>
    <row r="88" spans="1:38" ht="15.75" x14ac:dyDescent="0.25">
      <c r="A88" s="68" t="s">
        <v>712</v>
      </c>
      <c r="B88" s="68">
        <f>VLOOKUP(D88,Clubs!B:C,2,0)</f>
        <v>502</v>
      </c>
      <c r="C88" s="68">
        <v>21</v>
      </c>
      <c r="D88" s="64" t="s">
        <v>42</v>
      </c>
      <c r="E88" s="64" t="s">
        <v>463</v>
      </c>
      <c r="F88" s="64" t="s">
        <v>463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134"/>
      <c r="Z88" s="134"/>
      <c r="AA88" s="71"/>
      <c r="AB88" s="71"/>
      <c r="AC88" s="71"/>
      <c r="AD88" s="71">
        <v>13</v>
      </c>
      <c r="AE88" s="71"/>
      <c r="AF88" s="71" t="s">
        <v>603</v>
      </c>
      <c r="AG88" s="71" t="s">
        <v>449</v>
      </c>
      <c r="AH88" s="63"/>
      <c r="AI88" s="63"/>
      <c r="AJ88" s="63"/>
      <c r="AK88" s="63"/>
      <c r="AL88" s="63"/>
    </row>
    <row r="89" spans="1:38" ht="15.75" x14ac:dyDescent="0.25">
      <c r="A89" s="68" t="s">
        <v>756</v>
      </c>
      <c r="B89" s="68">
        <f>VLOOKUP(D89,Clubs!B:C,2,0)</f>
        <v>502</v>
      </c>
      <c r="C89" s="68">
        <v>21</v>
      </c>
      <c r="D89" s="64" t="s">
        <v>42</v>
      </c>
      <c r="E89" s="64" t="s">
        <v>697</v>
      </c>
      <c r="F89" s="64" t="s">
        <v>697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134"/>
      <c r="Z89" s="134"/>
      <c r="AA89" s="71"/>
      <c r="AB89" s="71"/>
      <c r="AC89" s="71"/>
      <c r="AD89" s="71">
        <v>13</v>
      </c>
      <c r="AE89" s="71"/>
      <c r="AF89" s="71" t="s">
        <v>603</v>
      </c>
      <c r="AG89" s="71" t="s">
        <v>449</v>
      </c>
      <c r="AH89" s="63"/>
      <c r="AI89" s="63"/>
      <c r="AJ89" s="63"/>
      <c r="AK89" s="63"/>
      <c r="AL89" s="63"/>
    </row>
    <row r="90" spans="1:38" ht="15.75" x14ac:dyDescent="0.25">
      <c r="A90" s="68" t="s">
        <v>464</v>
      </c>
      <c r="B90" s="68">
        <f>VLOOKUP(D90,Clubs!B:C,2,0)</f>
        <v>341</v>
      </c>
      <c r="C90" s="68">
        <v>21</v>
      </c>
      <c r="D90" s="64" t="s">
        <v>26</v>
      </c>
      <c r="E90" s="64" t="s">
        <v>465</v>
      </c>
      <c r="F90" s="64" t="s">
        <v>466</v>
      </c>
      <c r="G90" s="68"/>
      <c r="H90" s="68"/>
      <c r="I90" s="64"/>
      <c r="J90" s="64"/>
      <c r="K90" s="64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134"/>
      <c r="Z90" s="134"/>
      <c r="AA90" s="71"/>
      <c r="AB90" s="71"/>
      <c r="AC90" s="71"/>
      <c r="AD90" s="71">
        <v>13</v>
      </c>
      <c r="AE90" s="71"/>
      <c r="AF90" s="71" t="s">
        <v>603</v>
      </c>
      <c r="AG90" s="71" t="s">
        <v>449</v>
      </c>
      <c r="AH90" s="63"/>
      <c r="AI90" s="63"/>
      <c r="AJ90" s="63"/>
      <c r="AK90" s="63"/>
      <c r="AL90" s="63"/>
    </row>
    <row r="91" spans="1:38" ht="15.75" x14ac:dyDescent="0.25">
      <c r="A91" s="68" t="s">
        <v>695</v>
      </c>
      <c r="B91" s="68">
        <f>VLOOKUP(D91,Clubs!B:C,2,0)</f>
        <v>567</v>
      </c>
      <c r="C91" s="68">
        <v>21</v>
      </c>
      <c r="D91" s="64" t="s">
        <v>49</v>
      </c>
      <c r="E91" s="64" t="s">
        <v>467</v>
      </c>
      <c r="F91" s="64" t="s">
        <v>467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134"/>
      <c r="Z91" s="134"/>
      <c r="AA91" s="71"/>
      <c r="AB91" s="71"/>
      <c r="AC91" s="71"/>
      <c r="AD91" s="71">
        <v>13</v>
      </c>
      <c r="AE91" s="71"/>
      <c r="AF91" s="71" t="s">
        <v>603</v>
      </c>
      <c r="AG91" s="71" t="s">
        <v>449</v>
      </c>
      <c r="AH91" s="63"/>
      <c r="AI91" s="63"/>
      <c r="AJ91" s="63"/>
      <c r="AK91" s="63"/>
      <c r="AL91" s="63"/>
    </row>
    <row r="92" spans="1:38" ht="15.75" x14ac:dyDescent="0.25">
      <c r="A92" s="68" t="s">
        <v>669</v>
      </c>
      <c r="B92" s="68">
        <f>VLOOKUP(D92,Clubs!B:C,2,0)</f>
        <v>535</v>
      </c>
      <c r="C92" s="68">
        <v>21</v>
      </c>
      <c r="D92" s="64" t="s">
        <v>48</v>
      </c>
      <c r="E92" s="64" t="s">
        <v>468</v>
      </c>
      <c r="F92" s="64" t="s">
        <v>468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134"/>
      <c r="Z92" s="134"/>
      <c r="AA92" s="71"/>
      <c r="AB92" s="71"/>
      <c r="AC92" s="71"/>
      <c r="AD92" s="71">
        <v>13</v>
      </c>
      <c r="AE92" s="71"/>
      <c r="AF92" s="71" t="s">
        <v>603</v>
      </c>
      <c r="AG92" s="71" t="s">
        <v>449</v>
      </c>
      <c r="AH92" s="63"/>
      <c r="AI92" s="63"/>
      <c r="AJ92" s="63"/>
      <c r="AK92" s="63"/>
      <c r="AL92" s="63"/>
    </row>
    <row r="93" spans="1:38" ht="15.75" x14ac:dyDescent="0.25">
      <c r="A93" s="140" t="s">
        <v>658</v>
      </c>
      <c r="B93" s="140">
        <f>VLOOKUP(D93,Clubs!B:C,2,0)</f>
        <v>534</v>
      </c>
      <c r="C93" s="140">
        <v>20</v>
      </c>
      <c r="D93" s="141" t="s">
        <v>47</v>
      </c>
      <c r="E93" s="141" t="s">
        <v>778</v>
      </c>
      <c r="F93" s="141" t="s">
        <v>778</v>
      </c>
      <c r="G93" s="157" t="s">
        <v>196</v>
      </c>
      <c r="H93" s="142" t="s">
        <v>197</v>
      </c>
      <c r="I93" s="142" t="s">
        <v>170</v>
      </c>
      <c r="J93" s="142" t="s">
        <v>170</v>
      </c>
      <c r="K93" s="142" t="s">
        <v>198</v>
      </c>
      <c r="L93" s="142" t="s">
        <v>118</v>
      </c>
      <c r="M93" s="142" t="s">
        <v>200</v>
      </c>
      <c r="N93" s="142" t="s">
        <v>397</v>
      </c>
      <c r="O93" s="142" t="s">
        <v>170</v>
      </c>
      <c r="P93" s="142" t="s">
        <v>170</v>
      </c>
      <c r="Q93" s="142" t="s">
        <v>202</v>
      </c>
      <c r="R93" s="142" t="s">
        <v>198</v>
      </c>
      <c r="S93" s="142" t="s">
        <v>161</v>
      </c>
      <c r="T93" s="142" t="s">
        <v>110</v>
      </c>
      <c r="U93" s="142" t="s">
        <v>148</v>
      </c>
      <c r="V93" s="142" t="s">
        <v>398</v>
      </c>
      <c r="W93" s="142" t="s">
        <v>113</v>
      </c>
      <c r="X93" s="142" t="s">
        <v>113</v>
      </c>
      <c r="Y93" s="143">
        <v>0.70833333333333304</v>
      </c>
      <c r="Z93" s="143">
        <v>0.45833333333333298</v>
      </c>
      <c r="AA93" s="142" t="s">
        <v>126</v>
      </c>
      <c r="AB93" s="142" t="s">
        <v>115</v>
      </c>
      <c r="AC93" s="157" t="s">
        <v>203</v>
      </c>
      <c r="AD93" s="142">
        <v>13</v>
      </c>
      <c r="AE93" s="142"/>
      <c r="AF93" s="142" t="s">
        <v>602</v>
      </c>
      <c r="AG93" s="142" t="s">
        <v>405</v>
      </c>
      <c r="AH93" s="146" t="s">
        <v>197</v>
      </c>
      <c r="AI93" s="146"/>
      <c r="AJ93" s="146" t="s">
        <v>118</v>
      </c>
      <c r="AK93" s="146" t="s">
        <v>118</v>
      </c>
      <c r="AL93" s="146" t="s">
        <v>155</v>
      </c>
    </row>
    <row r="94" spans="1:38" ht="15.75" x14ac:dyDescent="0.25">
      <c r="A94" s="68" t="s">
        <v>656</v>
      </c>
      <c r="B94" s="68">
        <f>VLOOKUP(D94,Clubs!B:C,2,0)</f>
        <v>204</v>
      </c>
      <c r="C94" s="68">
        <v>21</v>
      </c>
      <c r="D94" s="64" t="s">
        <v>18</v>
      </c>
      <c r="E94" s="64" t="s">
        <v>469</v>
      </c>
      <c r="F94" s="64" t="s">
        <v>469</v>
      </c>
      <c r="G94" s="71" t="s">
        <v>182</v>
      </c>
      <c r="H94" s="71" t="s">
        <v>183</v>
      </c>
      <c r="I94" s="71" t="s">
        <v>184</v>
      </c>
      <c r="J94" s="71" t="s">
        <v>170</v>
      </c>
      <c r="K94" s="71" t="s">
        <v>185</v>
      </c>
      <c r="L94" s="71" t="s">
        <v>186</v>
      </c>
      <c r="M94" s="71" t="s">
        <v>187</v>
      </c>
      <c r="N94" s="71" t="s">
        <v>188</v>
      </c>
      <c r="O94" s="71" t="s">
        <v>184</v>
      </c>
      <c r="P94" s="71" t="s">
        <v>170</v>
      </c>
      <c r="Q94" s="71" t="s">
        <v>189</v>
      </c>
      <c r="R94" s="71" t="s">
        <v>190</v>
      </c>
      <c r="S94" s="71" t="s">
        <v>161</v>
      </c>
      <c r="T94" s="71" t="s">
        <v>191</v>
      </c>
      <c r="U94" s="71" t="s">
        <v>192</v>
      </c>
      <c r="V94" s="71" t="s">
        <v>118</v>
      </c>
      <c r="W94" s="71" t="s">
        <v>113</v>
      </c>
      <c r="X94" s="71" t="s">
        <v>129</v>
      </c>
      <c r="Y94" s="134">
        <v>0.70833333333333304</v>
      </c>
      <c r="Z94" s="134">
        <v>0.45833333333333298</v>
      </c>
      <c r="AA94" s="71" t="s">
        <v>114</v>
      </c>
      <c r="AB94" s="71" t="s">
        <v>404</v>
      </c>
      <c r="AC94" s="71" t="s">
        <v>193</v>
      </c>
      <c r="AD94" s="71">
        <v>13</v>
      </c>
      <c r="AE94" s="71"/>
      <c r="AF94" s="71" t="s">
        <v>603</v>
      </c>
      <c r="AG94" s="71" t="s">
        <v>449</v>
      </c>
      <c r="AH94" s="63" t="s">
        <v>183</v>
      </c>
      <c r="AI94" s="63" t="s">
        <v>190</v>
      </c>
      <c r="AJ94" s="63" t="s">
        <v>118</v>
      </c>
      <c r="AK94" s="63" t="s">
        <v>118</v>
      </c>
      <c r="AL94" s="63" t="s">
        <v>155</v>
      </c>
    </row>
    <row r="95" spans="1:38" ht="15.75" x14ac:dyDescent="0.25">
      <c r="A95" s="68" t="s">
        <v>644</v>
      </c>
      <c r="B95" s="68">
        <f>VLOOKUP(D95,Clubs!B:C,2,0)</f>
        <v>641</v>
      </c>
      <c r="C95" s="68">
        <v>21</v>
      </c>
      <c r="D95" s="64" t="s">
        <v>569</v>
      </c>
      <c r="E95" s="64" t="s">
        <v>470</v>
      </c>
      <c r="F95" s="64" t="s">
        <v>470</v>
      </c>
      <c r="G95" s="73"/>
      <c r="H95" s="73"/>
      <c r="I95" s="73"/>
      <c r="J95" s="73"/>
      <c r="K95" s="73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134"/>
      <c r="Z95" s="134"/>
      <c r="AA95" s="71"/>
      <c r="AB95" s="71"/>
      <c r="AC95" s="71"/>
      <c r="AD95" s="71">
        <v>13</v>
      </c>
      <c r="AE95" s="71"/>
      <c r="AF95" s="71" t="s">
        <v>603</v>
      </c>
      <c r="AG95" s="71" t="s">
        <v>449</v>
      </c>
      <c r="AH95" s="63"/>
      <c r="AI95" s="63"/>
      <c r="AJ95" s="63"/>
      <c r="AK95" s="63"/>
      <c r="AL95" s="63"/>
    </row>
    <row r="96" spans="1:38" ht="15.75" x14ac:dyDescent="0.25">
      <c r="A96" s="68" t="s">
        <v>762</v>
      </c>
      <c r="B96" s="68">
        <f>VLOOKUP(D96,Clubs!B:C,2,0)</f>
        <v>665</v>
      </c>
      <c r="C96" s="68">
        <v>21</v>
      </c>
      <c r="D96" s="64" t="s">
        <v>57</v>
      </c>
      <c r="E96" s="64" t="s">
        <v>471</v>
      </c>
      <c r="F96" s="64" t="s">
        <v>471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134"/>
      <c r="Z96" s="134"/>
      <c r="AA96" s="71"/>
      <c r="AB96" s="71"/>
      <c r="AC96" s="71"/>
      <c r="AD96" s="71">
        <v>13</v>
      </c>
      <c r="AE96" s="71"/>
      <c r="AF96" s="71" t="s">
        <v>603</v>
      </c>
      <c r="AG96" s="71" t="s">
        <v>449</v>
      </c>
      <c r="AH96" s="63"/>
      <c r="AI96" s="63"/>
      <c r="AJ96" s="63"/>
      <c r="AK96" s="63"/>
      <c r="AL96" s="63"/>
    </row>
    <row r="97" spans="1:38" ht="15.75" x14ac:dyDescent="0.25">
      <c r="A97" s="68" t="s">
        <v>682</v>
      </c>
      <c r="B97" s="68">
        <f>VLOOKUP(D97,Clubs!B:C,2,0)</f>
        <v>641</v>
      </c>
      <c r="C97" s="68">
        <v>21</v>
      </c>
      <c r="D97" s="64" t="s">
        <v>569</v>
      </c>
      <c r="E97" s="64" t="s">
        <v>620</v>
      </c>
      <c r="F97" s="64" t="s">
        <v>620</v>
      </c>
      <c r="G97" s="73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134"/>
      <c r="Z97" s="134"/>
      <c r="AA97" s="71"/>
      <c r="AB97" s="71"/>
      <c r="AC97" s="71"/>
      <c r="AD97" s="71">
        <v>13</v>
      </c>
      <c r="AE97" s="71"/>
      <c r="AF97" s="71" t="s">
        <v>603</v>
      </c>
      <c r="AG97" s="71" t="s">
        <v>449</v>
      </c>
      <c r="AH97" s="63"/>
      <c r="AI97" s="63"/>
      <c r="AJ97" s="63"/>
      <c r="AK97" s="63"/>
      <c r="AL97" s="63"/>
    </row>
    <row r="98" spans="1:38" ht="30" x14ac:dyDescent="0.25">
      <c r="A98" s="68" t="s">
        <v>738</v>
      </c>
      <c r="B98" s="68">
        <f>VLOOKUP(D98,Clubs!B:C,2,0)</f>
        <v>461</v>
      </c>
      <c r="C98" s="68">
        <v>21</v>
      </c>
      <c r="D98" s="64" t="s">
        <v>34</v>
      </c>
      <c r="E98" s="64" t="s">
        <v>472</v>
      </c>
      <c r="F98" s="64" t="s">
        <v>472</v>
      </c>
      <c r="G98" s="65" t="s">
        <v>240</v>
      </c>
      <c r="H98" s="65" t="s">
        <v>241</v>
      </c>
      <c r="I98" s="65" t="s">
        <v>242</v>
      </c>
      <c r="J98" s="65" t="s">
        <v>170</v>
      </c>
      <c r="K98" s="65" t="s">
        <v>243</v>
      </c>
      <c r="L98" s="65" t="s">
        <v>244</v>
      </c>
      <c r="M98" s="65" t="s">
        <v>245</v>
      </c>
      <c r="N98" s="65" t="s">
        <v>246</v>
      </c>
      <c r="O98" s="65" t="s">
        <v>242</v>
      </c>
      <c r="P98" s="65" t="s">
        <v>170</v>
      </c>
      <c r="Q98" s="65" t="s">
        <v>247</v>
      </c>
      <c r="R98" s="65" t="s">
        <v>248</v>
      </c>
      <c r="S98" s="65" t="s">
        <v>120</v>
      </c>
      <c r="T98" s="65" t="s">
        <v>110</v>
      </c>
      <c r="U98" s="65" t="s">
        <v>111</v>
      </c>
      <c r="V98" s="65" t="s">
        <v>123</v>
      </c>
      <c r="W98" s="65" t="s">
        <v>113</v>
      </c>
      <c r="X98" s="65" t="s">
        <v>249</v>
      </c>
      <c r="Y98" s="135">
        <v>0.70833333333333304</v>
      </c>
      <c r="Z98" s="135">
        <v>0.45833333333333298</v>
      </c>
      <c r="AA98" s="65" t="s">
        <v>126</v>
      </c>
      <c r="AB98" s="65" t="s">
        <v>404</v>
      </c>
      <c r="AC98" s="65" t="s">
        <v>250</v>
      </c>
      <c r="AD98" s="66">
        <v>13</v>
      </c>
      <c r="AE98" s="65"/>
      <c r="AF98" s="71" t="s">
        <v>603</v>
      </c>
      <c r="AG98" s="71" t="s">
        <v>449</v>
      </c>
      <c r="AH98" s="65" t="s">
        <v>251</v>
      </c>
      <c r="AI98" s="65" t="s">
        <v>243</v>
      </c>
      <c r="AJ98" s="65" t="s">
        <v>244</v>
      </c>
      <c r="AK98" s="65" t="s">
        <v>118</v>
      </c>
      <c r="AL98" s="65" t="s">
        <v>119</v>
      </c>
    </row>
    <row r="99" spans="1:38" ht="15.75" x14ac:dyDescent="0.25">
      <c r="A99" s="68" t="s">
        <v>652</v>
      </c>
      <c r="B99" s="68">
        <f>VLOOKUP(D99,Clubs!B:C,2,0)</f>
        <v>10099</v>
      </c>
      <c r="C99" s="68">
        <v>21</v>
      </c>
      <c r="D99" s="64" t="s">
        <v>577</v>
      </c>
      <c r="E99" s="64" t="s">
        <v>616</v>
      </c>
      <c r="F99" s="64" t="s">
        <v>473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134"/>
      <c r="Z99" s="134"/>
      <c r="AA99" s="71"/>
      <c r="AB99" s="71"/>
      <c r="AC99" s="71"/>
      <c r="AD99" s="71">
        <v>13</v>
      </c>
      <c r="AE99" s="71"/>
      <c r="AF99" s="71" t="s">
        <v>603</v>
      </c>
      <c r="AG99" s="71" t="s">
        <v>449</v>
      </c>
      <c r="AH99" s="63"/>
      <c r="AI99" s="63"/>
      <c r="AJ99" s="63"/>
      <c r="AK99" s="63"/>
      <c r="AL99" s="63"/>
    </row>
    <row r="100" spans="1:38" ht="15.75" x14ac:dyDescent="0.25">
      <c r="A100" s="68" t="s">
        <v>474</v>
      </c>
      <c r="B100" s="68">
        <f>VLOOKUP(D100,Clubs!B:C,2,0)</f>
        <v>703</v>
      </c>
      <c r="C100" s="68">
        <v>21</v>
      </c>
      <c r="D100" s="64" t="s">
        <v>63</v>
      </c>
      <c r="E100" s="64" t="s">
        <v>475</v>
      </c>
      <c r="F100" s="64" t="s">
        <v>475</v>
      </c>
      <c r="G100" s="71" t="s">
        <v>399</v>
      </c>
      <c r="H100" s="71" t="s">
        <v>335</v>
      </c>
      <c r="I100" s="71" t="s">
        <v>336</v>
      </c>
      <c r="J100" s="71" t="s">
        <v>336</v>
      </c>
      <c r="K100" s="71" t="s">
        <v>337</v>
      </c>
      <c r="L100" s="71" t="s">
        <v>118</v>
      </c>
      <c r="M100" s="71" t="s">
        <v>400</v>
      </c>
      <c r="N100" s="71" t="s">
        <v>401</v>
      </c>
      <c r="O100" s="71" t="s">
        <v>336</v>
      </c>
      <c r="P100" s="71" t="s">
        <v>336</v>
      </c>
      <c r="Q100" s="71" t="s">
        <v>402</v>
      </c>
      <c r="R100" s="71" t="s">
        <v>337</v>
      </c>
      <c r="S100" s="71" t="s">
        <v>341</v>
      </c>
      <c r="T100" s="71" t="s">
        <v>110</v>
      </c>
      <c r="U100" s="71" t="s">
        <v>223</v>
      </c>
      <c r="V100" s="71" t="s">
        <v>271</v>
      </c>
      <c r="W100" s="71" t="s">
        <v>113</v>
      </c>
      <c r="X100" s="71" t="s">
        <v>113</v>
      </c>
      <c r="Y100" s="134">
        <v>0.70833333333333304</v>
      </c>
      <c r="Z100" s="134">
        <v>0.45833333333333298</v>
      </c>
      <c r="AA100" s="71" t="s">
        <v>114</v>
      </c>
      <c r="AB100" s="71" t="s">
        <v>404</v>
      </c>
      <c r="AC100" s="71" t="s">
        <v>342</v>
      </c>
      <c r="AD100" s="71">
        <v>13</v>
      </c>
      <c r="AE100" s="71"/>
      <c r="AF100" s="71" t="s">
        <v>603</v>
      </c>
      <c r="AG100" s="71" t="s">
        <v>449</v>
      </c>
      <c r="AH100" s="63" t="s">
        <v>118</v>
      </c>
      <c r="AI100" s="63" t="s">
        <v>118</v>
      </c>
      <c r="AJ100" s="63" t="s">
        <v>118</v>
      </c>
      <c r="AK100" s="63" t="s">
        <v>118</v>
      </c>
      <c r="AL100" s="63" t="s">
        <v>119</v>
      </c>
    </row>
    <row r="101" spans="1:38" ht="15.75" x14ac:dyDescent="0.25">
      <c r="A101" s="68" t="s">
        <v>692</v>
      </c>
      <c r="B101" s="68">
        <f>VLOOKUP(D101,Clubs!B:C,2,0)</f>
        <v>233</v>
      </c>
      <c r="C101" s="68">
        <v>21</v>
      </c>
      <c r="D101" s="72" t="s">
        <v>21</v>
      </c>
      <c r="E101" s="64" t="s">
        <v>625</v>
      </c>
      <c r="F101" s="64" t="s">
        <v>625</v>
      </c>
      <c r="G101" s="64" t="s">
        <v>273</v>
      </c>
      <c r="H101" s="64" t="s">
        <v>231</v>
      </c>
      <c r="I101" s="64" t="s">
        <v>229</v>
      </c>
      <c r="J101" s="71" t="s">
        <v>136</v>
      </c>
      <c r="K101" s="71" t="s">
        <v>232</v>
      </c>
      <c r="L101" s="71" t="s">
        <v>274</v>
      </c>
      <c r="M101" s="71" t="s">
        <v>233</v>
      </c>
      <c r="N101" s="71" t="s">
        <v>275</v>
      </c>
      <c r="O101" s="71" t="s">
        <v>229</v>
      </c>
      <c r="P101" s="71" t="s">
        <v>136</v>
      </c>
      <c r="Q101" s="71" t="s">
        <v>235</v>
      </c>
      <c r="R101" s="71" t="s">
        <v>232</v>
      </c>
      <c r="S101" s="71" t="s">
        <v>121</v>
      </c>
      <c r="T101" s="71" t="s">
        <v>110</v>
      </c>
      <c r="U101" s="71" t="s">
        <v>217</v>
      </c>
      <c r="V101" s="71" t="s">
        <v>218</v>
      </c>
      <c r="W101" s="71" t="s">
        <v>236</v>
      </c>
      <c r="X101" s="71" t="s">
        <v>113</v>
      </c>
      <c r="Y101" s="134">
        <v>0.70833333333333304</v>
      </c>
      <c r="Z101" s="134">
        <v>0.45833333333333298</v>
      </c>
      <c r="AA101" s="71" t="s">
        <v>114</v>
      </c>
      <c r="AB101" s="71" t="s">
        <v>115</v>
      </c>
      <c r="AC101" s="71" t="s">
        <v>276</v>
      </c>
      <c r="AD101" s="71">
        <v>13</v>
      </c>
      <c r="AE101" s="71"/>
      <c r="AF101" s="71" t="s">
        <v>603</v>
      </c>
      <c r="AG101" s="71" t="s">
        <v>449</v>
      </c>
      <c r="AH101" s="63" t="s">
        <v>231</v>
      </c>
      <c r="AI101" s="63" t="s">
        <v>232</v>
      </c>
      <c r="AJ101" s="63" t="s">
        <v>118</v>
      </c>
      <c r="AK101" s="63" t="s">
        <v>118</v>
      </c>
      <c r="AL101" s="63" t="s">
        <v>119</v>
      </c>
    </row>
    <row r="102" spans="1:38" ht="15.75" x14ac:dyDescent="0.25">
      <c r="A102" s="68" t="s">
        <v>713</v>
      </c>
      <c r="B102" s="68">
        <f>VLOOKUP(D102,Clubs!B:C,2,0)</f>
        <v>67</v>
      </c>
      <c r="C102" s="68">
        <v>21</v>
      </c>
      <c r="D102" s="64" t="s">
        <v>6</v>
      </c>
      <c r="E102" s="64" t="s">
        <v>628</v>
      </c>
      <c r="F102" s="64" t="s">
        <v>628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134"/>
      <c r="Z102" s="134"/>
      <c r="AA102" s="71"/>
      <c r="AB102" s="71"/>
      <c r="AC102" s="71"/>
      <c r="AD102" s="71">
        <v>13</v>
      </c>
      <c r="AE102" s="71"/>
      <c r="AF102" s="71" t="s">
        <v>603</v>
      </c>
      <c r="AG102" s="71" t="s">
        <v>449</v>
      </c>
      <c r="AH102" s="63"/>
      <c r="AI102" s="63"/>
      <c r="AJ102" s="63"/>
      <c r="AK102" s="63"/>
      <c r="AL102" s="63"/>
    </row>
    <row r="103" spans="1:38" ht="15.75" x14ac:dyDescent="0.25">
      <c r="A103" s="68" t="s">
        <v>595</v>
      </c>
      <c r="B103" s="68">
        <f>VLOOKUP(D103,Clubs!B:C,2,0)</f>
        <v>10341</v>
      </c>
      <c r="C103" s="68">
        <v>21</v>
      </c>
      <c r="D103" s="64" t="s">
        <v>567</v>
      </c>
      <c r="E103" s="64" t="s">
        <v>612</v>
      </c>
      <c r="F103" s="74" t="s">
        <v>612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136"/>
      <c r="Z103" s="136"/>
      <c r="AA103" s="74"/>
      <c r="AB103" s="74"/>
      <c r="AC103" s="74"/>
      <c r="AD103" s="74">
        <v>13</v>
      </c>
      <c r="AE103" s="74"/>
      <c r="AF103" s="71" t="s">
        <v>603</v>
      </c>
      <c r="AG103" s="71" t="s">
        <v>449</v>
      </c>
      <c r="AH103" s="69"/>
      <c r="AI103" s="69"/>
      <c r="AJ103" s="69"/>
      <c r="AK103" s="69"/>
      <c r="AL103" s="69"/>
    </row>
    <row r="104" spans="1:38" ht="15.75" x14ac:dyDescent="0.25">
      <c r="A104" s="68" t="s">
        <v>715</v>
      </c>
      <c r="B104" s="68">
        <f>VLOOKUP(D104,Clubs!B:C,2,0)</f>
        <v>534</v>
      </c>
      <c r="C104" s="68">
        <v>21</v>
      </c>
      <c r="D104" s="64" t="s">
        <v>47</v>
      </c>
      <c r="E104" s="64" t="s">
        <v>784</v>
      </c>
      <c r="F104" s="64" t="s">
        <v>784</v>
      </c>
      <c r="G104" s="71" t="s">
        <v>196</v>
      </c>
      <c r="H104" s="71" t="s">
        <v>197</v>
      </c>
      <c r="I104" s="71" t="s">
        <v>170</v>
      </c>
      <c r="J104" s="71" t="s">
        <v>170</v>
      </c>
      <c r="K104" s="71" t="s">
        <v>198</v>
      </c>
      <c r="L104" s="71" t="s">
        <v>118</v>
      </c>
      <c r="M104" s="71" t="s">
        <v>200</v>
      </c>
      <c r="N104" s="71" t="s">
        <v>397</v>
      </c>
      <c r="O104" s="71" t="s">
        <v>170</v>
      </c>
      <c r="P104" s="71" t="s">
        <v>170</v>
      </c>
      <c r="Q104" s="71" t="s">
        <v>202</v>
      </c>
      <c r="R104" s="71" t="s">
        <v>198</v>
      </c>
      <c r="S104" s="71" t="s">
        <v>161</v>
      </c>
      <c r="T104" s="71" t="s">
        <v>110</v>
      </c>
      <c r="U104" s="71" t="s">
        <v>148</v>
      </c>
      <c r="V104" s="71" t="s">
        <v>398</v>
      </c>
      <c r="W104" s="71" t="s">
        <v>113</v>
      </c>
      <c r="X104" s="71" t="s">
        <v>113</v>
      </c>
      <c r="Y104" s="134">
        <v>0.70833333333333304</v>
      </c>
      <c r="Z104" s="134">
        <v>0.45833333333333298</v>
      </c>
      <c r="AA104" s="71" t="s">
        <v>126</v>
      </c>
      <c r="AB104" s="65" t="s">
        <v>115</v>
      </c>
      <c r="AC104" s="71" t="s">
        <v>203</v>
      </c>
      <c r="AD104" s="71">
        <v>13</v>
      </c>
      <c r="AE104" s="71"/>
      <c r="AF104" s="71" t="s">
        <v>603</v>
      </c>
      <c r="AG104" s="71" t="s">
        <v>449</v>
      </c>
      <c r="AH104" s="63" t="s">
        <v>197</v>
      </c>
      <c r="AI104" s="63"/>
      <c r="AJ104" s="63" t="s">
        <v>118</v>
      </c>
      <c r="AK104" s="63" t="s">
        <v>118</v>
      </c>
      <c r="AL104" s="63" t="s">
        <v>155</v>
      </c>
    </row>
    <row r="105" spans="1:38" ht="15.75" x14ac:dyDescent="0.25">
      <c r="A105" s="140" t="s">
        <v>653</v>
      </c>
      <c r="B105" s="140">
        <f>VLOOKUP(D105,Clubs!B:C,2,0)</f>
        <v>664</v>
      </c>
      <c r="C105" s="140">
        <v>20</v>
      </c>
      <c r="D105" s="141" t="s">
        <v>575</v>
      </c>
      <c r="E105" s="141" t="s">
        <v>775</v>
      </c>
      <c r="F105" s="141" t="s">
        <v>775</v>
      </c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3"/>
      <c r="Z105" s="143"/>
      <c r="AA105" s="142"/>
      <c r="AB105" s="142"/>
      <c r="AC105" s="142"/>
      <c r="AD105" s="142">
        <v>13</v>
      </c>
      <c r="AE105" s="142"/>
      <c r="AF105" s="142" t="s">
        <v>602</v>
      </c>
      <c r="AG105" s="142" t="s">
        <v>405</v>
      </c>
      <c r="AH105" s="146"/>
      <c r="AI105" s="146"/>
      <c r="AJ105" s="146"/>
      <c r="AK105" s="146"/>
      <c r="AL105" s="146"/>
    </row>
    <row r="106" spans="1:38" ht="15.75" x14ac:dyDescent="0.25">
      <c r="A106" s="68" t="s">
        <v>716</v>
      </c>
      <c r="B106" s="68">
        <f>VLOOKUP(D106,Clubs!B:C,2,0)</f>
        <v>442</v>
      </c>
      <c r="C106" s="68">
        <v>21</v>
      </c>
      <c r="D106" s="64" t="s">
        <v>31</v>
      </c>
      <c r="E106" s="64" t="s">
        <v>783</v>
      </c>
      <c r="F106" s="64" t="s">
        <v>783</v>
      </c>
      <c r="G106" s="71" t="s">
        <v>279</v>
      </c>
      <c r="H106" s="71" t="s">
        <v>280</v>
      </c>
      <c r="I106" s="71" t="s">
        <v>281</v>
      </c>
      <c r="J106" s="71" t="s">
        <v>170</v>
      </c>
      <c r="K106" s="71" t="s">
        <v>282</v>
      </c>
      <c r="L106" s="71" t="s">
        <v>283</v>
      </c>
      <c r="M106" s="71" t="s">
        <v>284</v>
      </c>
      <c r="N106" s="71" t="s">
        <v>285</v>
      </c>
      <c r="O106" s="71" t="s">
        <v>281</v>
      </c>
      <c r="P106" s="71" t="s">
        <v>170</v>
      </c>
      <c r="Q106" s="71" t="s">
        <v>286</v>
      </c>
      <c r="R106" s="71" t="s">
        <v>282</v>
      </c>
      <c r="S106" s="71" t="s">
        <v>154</v>
      </c>
      <c r="T106" s="71" t="s">
        <v>110</v>
      </c>
      <c r="U106" s="71" t="s">
        <v>164</v>
      </c>
      <c r="V106" s="71" t="s">
        <v>287</v>
      </c>
      <c r="W106" s="71" t="s">
        <v>113</v>
      </c>
      <c r="X106" s="71" t="s">
        <v>118</v>
      </c>
      <c r="Y106" s="134">
        <v>0.70833333333333304</v>
      </c>
      <c r="Z106" s="134">
        <v>0.45833333333333298</v>
      </c>
      <c r="AA106" s="71" t="s">
        <v>114</v>
      </c>
      <c r="AB106" s="71" t="s">
        <v>404</v>
      </c>
      <c r="AC106" s="71" t="s">
        <v>288</v>
      </c>
      <c r="AD106" s="71">
        <v>13</v>
      </c>
      <c r="AE106" s="71"/>
      <c r="AF106" s="71" t="s">
        <v>603</v>
      </c>
      <c r="AG106" s="71" t="s">
        <v>449</v>
      </c>
      <c r="AH106" s="63" t="s">
        <v>280</v>
      </c>
      <c r="AI106" s="63" t="s">
        <v>282</v>
      </c>
      <c r="AJ106" s="63" t="s">
        <v>283</v>
      </c>
      <c r="AK106" s="63" t="s">
        <v>118</v>
      </c>
      <c r="AL106" s="63" t="s">
        <v>155</v>
      </c>
    </row>
    <row r="107" spans="1:38" ht="15.75" x14ac:dyDescent="0.25">
      <c r="A107" s="178" t="s">
        <v>701</v>
      </c>
      <c r="B107" s="178">
        <f>VLOOKUP(D107,Clubs!B:C,2,0)</f>
        <v>233</v>
      </c>
      <c r="C107" s="178">
        <v>16</v>
      </c>
      <c r="D107" s="179" t="s">
        <v>21</v>
      </c>
      <c r="E107" s="179" t="s">
        <v>800</v>
      </c>
      <c r="F107" s="179" t="s">
        <v>800</v>
      </c>
      <c r="G107" s="85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137"/>
      <c r="Z107" s="137"/>
      <c r="AA107" s="86"/>
      <c r="AB107" s="86"/>
      <c r="AC107" s="86"/>
      <c r="AD107" s="86">
        <v>13</v>
      </c>
      <c r="AE107" s="86"/>
      <c r="AF107" s="176" t="s">
        <v>147</v>
      </c>
      <c r="AG107" s="176" t="s">
        <v>796</v>
      </c>
      <c r="AH107" s="176"/>
      <c r="AI107" s="176"/>
      <c r="AJ107" s="176"/>
      <c r="AK107" s="176"/>
      <c r="AL107" s="176"/>
    </row>
    <row r="108" spans="1:38" ht="15.75" x14ac:dyDescent="0.25">
      <c r="A108" s="172" t="s">
        <v>703</v>
      </c>
      <c r="B108" s="173">
        <f>VLOOKUP(D108,Clubs!B:C,2,0)</f>
        <v>10341</v>
      </c>
      <c r="C108" s="173">
        <v>16</v>
      </c>
      <c r="D108" s="174" t="s">
        <v>567</v>
      </c>
      <c r="E108" s="174" t="s">
        <v>632</v>
      </c>
      <c r="F108" s="174" t="s">
        <v>632</v>
      </c>
      <c r="G108" s="175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7"/>
      <c r="Z108" s="177"/>
      <c r="AA108" s="176"/>
      <c r="AB108" s="176"/>
      <c r="AC108" s="176"/>
      <c r="AD108" s="176">
        <v>13</v>
      </c>
      <c r="AE108" s="176"/>
      <c r="AF108" s="176" t="s">
        <v>147</v>
      </c>
      <c r="AG108" s="176" t="s">
        <v>796</v>
      </c>
      <c r="AH108" s="176"/>
      <c r="AI108" s="176"/>
      <c r="AJ108" s="176"/>
      <c r="AK108" s="176"/>
      <c r="AL108" s="176"/>
    </row>
    <row r="109" spans="1:38" ht="15.75" x14ac:dyDescent="0.25">
      <c r="A109" s="83" t="s">
        <v>700</v>
      </c>
      <c r="B109" s="83">
        <f>VLOOKUP(D109,Clubs!B:C,2,0)</f>
        <v>10074</v>
      </c>
      <c r="C109" s="83">
        <v>22</v>
      </c>
      <c r="D109" s="84" t="s">
        <v>73</v>
      </c>
      <c r="E109" s="84" t="s">
        <v>794</v>
      </c>
      <c r="F109" s="84" t="s">
        <v>793</v>
      </c>
      <c r="G109" s="85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137"/>
      <c r="Z109" s="137"/>
      <c r="AA109" s="86"/>
      <c r="AB109" s="86"/>
      <c r="AC109" s="86"/>
      <c r="AD109" s="86">
        <v>13</v>
      </c>
      <c r="AE109" s="86"/>
      <c r="AF109" s="86" t="s">
        <v>604</v>
      </c>
      <c r="AG109" s="86" t="s">
        <v>152</v>
      </c>
      <c r="AH109" s="86"/>
      <c r="AI109" s="86"/>
      <c r="AJ109" s="86"/>
      <c r="AK109" s="86"/>
      <c r="AL109" s="86"/>
    </row>
    <row r="110" spans="1:38" ht="15.75" x14ac:dyDescent="0.25">
      <c r="A110" s="87" t="s">
        <v>704</v>
      </c>
      <c r="B110" s="88">
        <f>VLOOKUP(D110,Clubs!B:C,2,0)</f>
        <v>518</v>
      </c>
      <c r="C110" s="88">
        <v>22</v>
      </c>
      <c r="D110" s="89" t="s">
        <v>44</v>
      </c>
      <c r="E110" s="89" t="s">
        <v>633</v>
      </c>
      <c r="F110" s="89" t="s">
        <v>633</v>
      </c>
      <c r="G110" s="85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137"/>
      <c r="Z110" s="137"/>
      <c r="AA110" s="86"/>
      <c r="AB110" s="86"/>
      <c r="AC110" s="86"/>
      <c r="AD110" s="86">
        <v>13</v>
      </c>
      <c r="AE110" s="86"/>
      <c r="AF110" s="86" t="s">
        <v>604</v>
      </c>
      <c r="AG110" s="86" t="s">
        <v>152</v>
      </c>
      <c r="AH110" s="86"/>
      <c r="AI110" s="86"/>
      <c r="AJ110" s="86"/>
      <c r="AK110" s="86"/>
      <c r="AL110" s="86"/>
    </row>
    <row r="111" spans="1:38" ht="15.75" x14ac:dyDescent="0.25">
      <c r="A111" s="83" t="s">
        <v>801</v>
      </c>
      <c r="B111" s="83">
        <f>VLOOKUP(D111,Clubs!B:C,2,0)</f>
        <v>567</v>
      </c>
      <c r="C111" s="83">
        <v>22</v>
      </c>
      <c r="D111" s="84" t="s">
        <v>49</v>
      </c>
      <c r="E111" s="84" t="s">
        <v>802</v>
      </c>
      <c r="F111" s="84" t="str">
        <f>E111</f>
        <v>Breogán Oleiros F</v>
      </c>
      <c r="G111" s="85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137"/>
      <c r="Z111" s="137"/>
      <c r="AA111" s="86"/>
      <c r="AB111" s="86"/>
      <c r="AC111" s="86"/>
      <c r="AD111" s="86">
        <v>13</v>
      </c>
      <c r="AE111" s="86"/>
      <c r="AF111" s="86" t="s">
        <v>604</v>
      </c>
      <c r="AG111" s="86" t="s">
        <v>152</v>
      </c>
      <c r="AH111" s="86"/>
      <c r="AI111" s="86"/>
      <c r="AJ111" s="86"/>
      <c r="AK111" s="86"/>
      <c r="AL111" s="86"/>
    </row>
    <row r="112" spans="1:38" ht="15.75" x14ac:dyDescent="0.25">
      <c r="A112" s="87" t="s">
        <v>702</v>
      </c>
      <c r="B112" s="88">
        <f>VLOOKUP(D112,Clubs!B:C,2,0)</f>
        <v>10363</v>
      </c>
      <c r="C112" s="88">
        <v>22</v>
      </c>
      <c r="D112" s="89" t="s">
        <v>578</v>
      </c>
      <c r="E112" s="89" t="s">
        <v>634</v>
      </c>
      <c r="F112" s="89" t="s">
        <v>634</v>
      </c>
      <c r="G112" s="85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137"/>
      <c r="Z112" s="137"/>
      <c r="AA112" s="86"/>
      <c r="AB112" s="86"/>
      <c r="AC112" s="86"/>
      <c r="AD112" s="86">
        <v>13</v>
      </c>
      <c r="AE112" s="86"/>
      <c r="AF112" s="86" t="s">
        <v>604</v>
      </c>
      <c r="AG112" s="86" t="s">
        <v>152</v>
      </c>
      <c r="AH112" s="86"/>
      <c r="AI112" s="86"/>
      <c r="AJ112" s="86"/>
      <c r="AK112" s="86"/>
      <c r="AL112" s="86"/>
    </row>
    <row r="113" spans="1:38" ht="15.75" x14ac:dyDescent="0.25">
      <c r="A113" s="83" t="s">
        <v>698</v>
      </c>
      <c r="B113" s="83">
        <f>VLOOKUP(D113,Clubs!B:C,2,0)</f>
        <v>36</v>
      </c>
      <c r="C113" s="83">
        <v>22</v>
      </c>
      <c r="D113" s="84" t="s">
        <v>3</v>
      </c>
      <c r="E113" s="84" t="s">
        <v>631</v>
      </c>
      <c r="F113" s="84" t="s">
        <v>631</v>
      </c>
      <c r="G113" s="85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137"/>
      <c r="Z113" s="137"/>
      <c r="AA113" s="86"/>
      <c r="AB113" s="86"/>
      <c r="AC113" s="86"/>
      <c r="AD113" s="86">
        <v>13</v>
      </c>
      <c r="AE113" s="86"/>
      <c r="AF113" s="86" t="s">
        <v>604</v>
      </c>
      <c r="AG113" s="86" t="s">
        <v>152</v>
      </c>
      <c r="AH113" s="86"/>
      <c r="AI113" s="86"/>
      <c r="AJ113" s="86"/>
      <c r="AK113" s="86"/>
      <c r="AL113" s="86"/>
    </row>
    <row r="114" spans="1:38" ht="15.75" x14ac:dyDescent="0.25">
      <c r="A114" s="83" t="s">
        <v>699</v>
      </c>
      <c r="B114" s="83">
        <f>VLOOKUP(D114,Clubs!B:C,2,0)</f>
        <v>695</v>
      </c>
      <c r="C114" s="83">
        <v>22</v>
      </c>
      <c r="D114" s="84" t="s">
        <v>61</v>
      </c>
      <c r="E114" s="84" t="s">
        <v>630</v>
      </c>
      <c r="F114" s="84" t="s">
        <v>630</v>
      </c>
      <c r="G114" s="85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137"/>
      <c r="Z114" s="137"/>
      <c r="AA114" s="86"/>
      <c r="AB114" s="86"/>
      <c r="AC114" s="86"/>
      <c r="AD114" s="86">
        <v>13</v>
      </c>
      <c r="AE114" s="86"/>
      <c r="AF114" s="86" t="s">
        <v>604</v>
      </c>
      <c r="AG114" s="86" t="s">
        <v>152</v>
      </c>
      <c r="AH114" s="86"/>
      <c r="AI114" s="86"/>
      <c r="AJ114" s="86"/>
      <c r="AK114" s="86"/>
      <c r="AL114" s="86"/>
    </row>
    <row r="115" spans="1:38" ht="15.75" x14ac:dyDescent="0.25">
      <c r="A115" s="83" t="s">
        <v>799</v>
      </c>
      <c r="B115" s="83">
        <f>VLOOKUP(D115,Clubs!B:C,2,0)</f>
        <v>233</v>
      </c>
      <c r="C115" s="83">
        <v>22</v>
      </c>
      <c r="D115" s="84" t="s">
        <v>21</v>
      </c>
      <c r="E115" s="84" t="s">
        <v>800</v>
      </c>
      <c r="F115" s="84" t="s">
        <v>800</v>
      </c>
      <c r="G115" s="85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137"/>
      <c r="Z115" s="137"/>
      <c r="AA115" s="86"/>
      <c r="AB115" s="86"/>
      <c r="AC115" s="86"/>
      <c r="AD115" s="86">
        <v>13</v>
      </c>
      <c r="AE115" s="86"/>
      <c r="AF115" s="86" t="s">
        <v>604</v>
      </c>
      <c r="AG115" s="86" t="s">
        <v>152</v>
      </c>
      <c r="AH115" s="86"/>
      <c r="AI115" s="86"/>
      <c r="AJ115" s="86"/>
      <c r="AK115" s="86"/>
      <c r="AL115" s="86"/>
    </row>
    <row r="116" spans="1:38" ht="15.75" x14ac:dyDescent="0.25">
      <c r="A116" s="83" t="s">
        <v>797</v>
      </c>
      <c r="B116" s="83">
        <f>VLOOKUP(D116,Clubs!B:C,2,0)</f>
        <v>10341</v>
      </c>
      <c r="C116" s="83">
        <v>22</v>
      </c>
      <c r="D116" s="84" t="s">
        <v>567</v>
      </c>
      <c r="E116" s="84" t="s">
        <v>798</v>
      </c>
      <c r="F116" s="84" t="str">
        <f>E116</f>
        <v>AD Zas Restaurante Soneira</v>
      </c>
      <c r="G116" s="85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137"/>
      <c r="Z116" s="137"/>
      <c r="AA116" s="86"/>
      <c r="AB116" s="86"/>
      <c r="AC116" s="86"/>
      <c r="AD116" s="86">
        <v>13</v>
      </c>
      <c r="AE116" s="86"/>
      <c r="AF116" s="86" t="s">
        <v>604</v>
      </c>
      <c r="AG116" s="86" t="s">
        <v>152</v>
      </c>
      <c r="AH116" s="86"/>
      <c r="AI116" s="86"/>
      <c r="AJ116" s="86"/>
      <c r="AK116" s="86"/>
      <c r="AL116" s="86"/>
    </row>
    <row r="117" spans="1:38" ht="15.75" x14ac:dyDescent="0.25">
      <c r="A117" s="83" t="s">
        <v>795</v>
      </c>
      <c r="B117" s="83">
        <f>VLOOKUP(D117,Clubs!B:C,2,0)</f>
        <v>534</v>
      </c>
      <c r="C117" s="83">
        <v>22</v>
      </c>
      <c r="D117" s="84" t="s">
        <v>47</v>
      </c>
      <c r="E117" s="84" t="s">
        <v>785</v>
      </c>
      <c r="F117" s="84" t="str">
        <f>E117</f>
        <v>Monte Porreiro Promesas</v>
      </c>
      <c r="G117" s="85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137"/>
      <c r="Z117" s="137"/>
      <c r="AA117" s="86"/>
      <c r="AB117" s="86"/>
      <c r="AC117" s="86"/>
      <c r="AD117" s="86">
        <v>13</v>
      </c>
      <c r="AE117" s="86"/>
      <c r="AF117" s="86" t="s">
        <v>604</v>
      </c>
      <c r="AG117" s="86" t="s">
        <v>152</v>
      </c>
      <c r="AH117" s="86"/>
      <c r="AI117" s="86"/>
      <c r="AJ117" s="86"/>
      <c r="AK117" s="86"/>
      <c r="AL117" s="86"/>
    </row>
    <row r="118" spans="1:38" ht="15.75" x14ac:dyDescent="0.25">
      <c r="A118" s="76" t="s">
        <v>676</v>
      </c>
      <c r="B118" s="76">
        <f>VLOOKUP(D118,Clubs!B:C,2,0)</f>
        <v>10024</v>
      </c>
      <c r="C118" s="76">
        <v>23</v>
      </c>
      <c r="D118" s="77" t="s">
        <v>758</v>
      </c>
      <c r="E118" s="77" t="s">
        <v>664</v>
      </c>
      <c r="F118" s="77" t="s">
        <v>664</v>
      </c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138"/>
      <c r="Z118" s="138"/>
      <c r="AA118" s="78"/>
      <c r="AB118" s="78"/>
      <c r="AC118" s="78"/>
      <c r="AD118" s="78">
        <v>13</v>
      </c>
      <c r="AE118" s="78"/>
      <c r="AF118" s="78" t="s">
        <v>605</v>
      </c>
      <c r="AG118" s="78" t="s">
        <v>153</v>
      </c>
      <c r="AH118" s="51"/>
      <c r="AI118" s="51"/>
      <c r="AJ118" s="51"/>
      <c r="AK118" s="51"/>
      <c r="AL118" s="51"/>
    </row>
    <row r="119" spans="1:38" ht="15.75" x14ac:dyDescent="0.25">
      <c r="A119" s="79" t="s">
        <v>688</v>
      </c>
      <c r="B119" s="79">
        <f>VLOOKUP(D119,Clubs!B:C,2,0)</f>
        <v>67</v>
      </c>
      <c r="C119" s="79">
        <v>23</v>
      </c>
      <c r="D119" s="80" t="s">
        <v>6</v>
      </c>
      <c r="E119" s="80" t="s">
        <v>622</v>
      </c>
      <c r="F119" s="80" t="s">
        <v>622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138"/>
      <c r="Z119" s="138"/>
      <c r="AA119" s="78"/>
      <c r="AB119" s="78"/>
      <c r="AC119" s="78"/>
      <c r="AD119" s="78">
        <v>13</v>
      </c>
      <c r="AE119" s="78"/>
      <c r="AF119" s="78" t="s">
        <v>605</v>
      </c>
      <c r="AG119" s="78" t="s">
        <v>153</v>
      </c>
      <c r="AH119" s="51"/>
      <c r="AI119" s="51"/>
      <c r="AJ119" s="51"/>
      <c r="AK119" s="51"/>
      <c r="AL119" s="51"/>
    </row>
    <row r="120" spans="1:38" ht="15.75" x14ac:dyDescent="0.25">
      <c r="A120" s="76" t="s">
        <v>477</v>
      </c>
      <c r="B120" s="76">
        <f>VLOOKUP(D120,Clubs!B:C,2,0)</f>
        <v>202</v>
      </c>
      <c r="C120" s="76">
        <v>23</v>
      </c>
      <c r="D120" s="81" t="s">
        <v>17</v>
      </c>
      <c r="E120" s="81" t="s">
        <v>478</v>
      </c>
      <c r="F120" s="81" t="s">
        <v>478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138"/>
      <c r="Z120" s="138"/>
      <c r="AA120" s="78"/>
      <c r="AB120" s="78"/>
      <c r="AC120" s="78"/>
      <c r="AD120" s="78">
        <v>13</v>
      </c>
      <c r="AE120" s="78"/>
      <c r="AF120" s="78" t="s">
        <v>605</v>
      </c>
      <c r="AG120" s="78" t="s">
        <v>153</v>
      </c>
      <c r="AH120" s="51"/>
      <c r="AI120" s="51"/>
      <c r="AJ120" s="51"/>
      <c r="AK120" s="51"/>
      <c r="AL120" s="51"/>
    </row>
    <row r="121" spans="1:38" ht="15.75" x14ac:dyDescent="0.25">
      <c r="A121" s="79" t="s">
        <v>479</v>
      </c>
      <c r="B121" s="79">
        <f>VLOOKUP(D121,Clubs!B:C,2,0)</f>
        <v>279</v>
      </c>
      <c r="C121" s="79">
        <v>23</v>
      </c>
      <c r="D121" s="80" t="s">
        <v>25</v>
      </c>
      <c r="E121" s="80" t="s">
        <v>480</v>
      </c>
      <c r="F121" s="80" t="s">
        <v>480</v>
      </c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138"/>
      <c r="Z121" s="138"/>
      <c r="AA121" s="78"/>
      <c r="AB121" s="78"/>
      <c r="AC121" s="78"/>
      <c r="AD121" s="78">
        <v>13</v>
      </c>
      <c r="AE121" s="78"/>
      <c r="AF121" s="78" t="s">
        <v>605</v>
      </c>
      <c r="AG121" s="78" t="s">
        <v>153</v>
      </c>
      <c r="AH121" s="51"/>
      <c r="AI121" s="51"/>
      <c r="AJ121" s="51"/>
      <c r="AK121" s="51"/>
      <c r="AL121" s="51"/>
    </row>
    <row r="122" spans="1:38" ht="15.75" x14ac:dyDescent="0.25">
      <c r="A122" s="162" t="s">
        <v>680</v>
      </c>
      <c r="B122" s="162">
        <f>VLOOKUP(D122,Clubs!B:C,2,0)</f>
        <v>10023</v>
      </c>
      <c r="C122" s="162">
        <v>20</v>
      </c>
      <c r="D122" s="163" t="s">
        <v>69</v>
      </c>
      <c r="E122" s="163" t="s">
        <v>619</v>
      </c>
      <c r="F122" s="163" t="s">
        <v>619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1"/>
      <c r="Z122" s="161"/>
      <c r="AA122" s="160"/>
      <c r="AB122" s="160"/>
      <c r="AC122" s="160"/>
      <c r="AD122" s="160">
        <v>13</v>
      </c>
      <c r="AE122" s="160"/>
      <c r="AF122" s="160" t="s">
        <v>602</v>
      </c>
      <c r="AG122" s="142" t="s">
        <v>405</v>
      </c>
      <c r="AH122" s="118"/>
      <c r="AI122" s="118"/>
      <c r="AJ122" s="118"/>
      <c r="AK122" s="118"/>
      <c r="AL122" s="118"/>
    </row>
    <row r="123" spans="1:38" ht="15.75" x14ac:dyDescent="0.25">
      <c r="A123" s="76" t="s">
        <v>730</v>
      </c>
      <c r="B123" s="76">
        <f>VLOOKUP(D123,Clubs!B:C,2,0)</f>
        <v>10023</v>
      </c>
      <c r="C123" s="79">
        <v>23</v>
      </c>
      <c r="D123" s="81" t="s">
        <v>69</v>
      </c>
      <c r="E123" s="81" t="s">
        <v>681</v>
      </c>
      <c r="F123" s="81" t="s">
        <v>681</v>
      </c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138"/>
      <c r="Z123" s="138"/>
      <c r="AA123" s="78"/>
      <c r="AB123" s="78"/>
      <c r="AC123" s="78"/>
      <c r="AD123" s="78">
        <v>13</v>
      </c>
      <c r="AE123" s="78"/>
      <c r="AF123" s="78" t="s">
        <v>605</v>
      </c>
      <c r="AG123" s="78" t="s">
        <v>153</v>
      </c>
      <c r="AH123" s="51"/>
      <c r="AI123" s="51"/>
      <c r="AJ123" s="51"/>
      <c r="AK123" s="51"/>
      <c r="AL123" s="51"/>
    </row>
    <row r="124" spans="1:38" ht="15.75" x14ac:dyDescent="0.25">
      <c r="A124" s="79" t="s">
        <v>691</v>
      </c>
      <c r="B124" s="79">
        <f>VLOOKUP(D124,Clubs!B:C,2,0)</f>
        <v>10099</v>
      </c>
      <c r="C124" s="76">
        <v>23</v>
      </c>
      <c r="D124" s="80" t="s">
        <v>577</v>
      </c>
      <c r="E124" s="80" t="s">
        <v>624</v>
      </c>
      <c r="F124" s="80" t="s">
        <v>513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138"/>
      <c r="Z124" s="138"/>
      <c r="AA124" s="78"/>
      <c r="AB124" s="78"/>
      <c r="AC124" s="78"/>
      <c r="AD124" s="78">
        <v>13</v>
      </c>
      <c r="AE124" s="78"/>
      <c r="AF124" s="78" t="s">
        <v>605</v>
      </c>
      <c r="AG124" s="78" t="s">
        <v>153</v>
      </c>
      <c r="AH124" s="51"/>
      <c r="AI124" s="51"/>
      <c r="AJ124" s="51"/>
      <c r="AK124" s="51"/>
      <c r="AL124" s="51"/>
    </row>
    <row r="125" spans="1:38" ht="15.75" x14ac:dyDescent="0.25">
      <c r="A125" s="76" t="s">
        <v>690</v>
      </c>
      <c r="B125" s="76">
        <f>VLOOKUP(D125,Clubs!B:C,2,0)</f>
        <v>721</v>
      </c>
      <c r="C125" s="79">
        <v>23</v>
      </c>
      <c r="D125" s="81" t="s">
        <v>574</v>
      </c>
      <c r="E125" s="81" t="s">
        <v>623</v>
      </c>
      <c r="F125" s="81" t="s">
        <v>623</v>
      </c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138"/>
      <c r="Z125" s="138"/>
      <c r="AA125" s="78"/>
      <c r="AB125" s="78"/>
      <c r="AC125" s="78"/>
      <c r="AD125" s="78">
        <v>13</v>
      </c>
      <c r="AE125" s="78"/>
      <c r="AF125" s="78" t="s">
        <v>605</v>
      </c>
      <c r="AG125" s="78" t="s">
        <v>153</v>
      </c>
      <c r="AH125" s="51"/>
      <c r="AI125" s="51"/>
      <c r="AJ125" s="51"/>
      <c r="AK125" s="51"/>
      <c r="AL125" s="51"/>
    </row>
    <row r="126" spans="1:38" ht="15.75" x14ac:dyDescent="0.25">
      <c r="A126" s="76" t="s">
        <v>755</v>
      </c>
      <c r="B126" s="76">
        <f>VLOOKUP(D126,Clubs!B:C,2,0)</f>
        <v>721</v>
      </c>
      <c r="C126" s="76">
        <v>23</v>
      </c>
      <c r="D126" s="81" t="s">
        <v>574</v>
      </c>
      <c r="E126" s="81" t="s">
        <v>806</v>
      </c>
      <c r="F126" s="81" t="str">
        <f>E126</f>
        <v>EMALCSA / Grumico "B"</v>
      </c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138"/>
      <c r="Z126" s="138"/>
      <c r="AA126" s="78"/>
      <c r="AB126" s="78"/>
      <c r="AC126" s="78"/>
      <c r="AD126" s="78">
        <v>13</v>
      </c>
      <c r="AE126" s="78"/>
      <c r="AF126" s="78" t="s">
        <v>605</v>
      </c>
      <c r="AG126" s="78" t="s">
        <v>153</v>
      </c>
      <c r="AH126" s="51"/>
      <c r="AI126" s="51"/>
      <c r="AJ126" s="51"/>
      <c r="AK126" s="51"/>
      <c r="AL126" s="51"/>
    </row>
    <row r="127" spans="1:38" ht="15.75" x14ac:dyDescent="0.25">
      <c r="A127" s="79" t="s">
        <v>481</v>
      </c>
      <c r="B127" s="79" t="e">
        <f>VLOOKUP(D127,Clubs!B:C,2,0)</f>
        <v>#N/A</v>
      </c>
      <c r="C127" s="79">
        <v>23</v>
      </c>
      <c r="D127" s="80"/>
      <c r="E127" s="80" t="s">
        <v>482</v>
      </c>
      <c r="F127" s="80" t="s">
        <v>482</v>
      </c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138"/>
      <c r="Z127" s="138"/>
      <c r="AA127" s="78"/>
      <c r="AB127" s="78"/>
      <c r="AC127" s="78"/>
      <c r="AD127" s="78">
        <v>13</v>
      </c>
      <c r="AE127" s="78"/>
      <c r="AF127" s="78" t="s">
        <v>605</v>
      </c>
      <c r="AG127" s="78" t="s">
        <v>153</v>
      </c>
      <c r="AH127" s="51"/>
      <c r="AI127" s="51"/>
      <c r="AJ127" s="51"/>
      <c r="AK127" s="51"/>
      <c r="AL127" s="51"/>
    </row>
    <row r="128" spans="1:38" ht="15.75" x14ac:dyDescent="0.25">
      <c r="A128" s="76" t="s">
        <v>751</v>
      </c>
      <c r="B128" s="76">
        <f>VLOOKUP(D128,Clubs!B:C,2,0)</f>
        <v>10223</v>
      </c>
      <c r="C128" s="76">
        <v>23</v>
      </c>
      <c r="D128" s="81" t="s">
        <v>568</v>
      </c>
      <c r="E128" s="81" t="s">
        <v>709</v>
      </c>
      <c r="F128" s="81" t="s">
        <v>709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138"/>
      <c r="Z128" s="138"/>
      <c r="AA128" s="78"/>
      <c r="AB128" s="78"/>
      <c r="AC128" s="78"/>
      <c r="AD128" s="78">
        <v>13</v>
      </c>
      <c r="AE128" s="78"/>
      <c r="AF128" s="78" t="s">
        <v>605</v>
      </c>
      <c r="AG128" s="78" t="s">
        <v>153</v>
      </c>
      <c r="AH128" s="51"/>
      <c r="AI128" s="51"/>
      <c r="AJ128" s="51"/>
      <c r="AK128" s="51"/>
      <c r="AL128" s="51"/>
    </row>
    <row r="129" spans="1:38" ht="15.75" x14ac:dyDescent="0.25">
      <c r="A129" s="152" t="s">
        <v>687</v>
      </c>
      <c r="B129" s="152">
        <f>VLOOKUP(D129,Clubs!B:C,2,0)</f>
        <v>703</v>
      </c>
      <c r="C129" s="152">
        <v>21</v>
      </c>
      <c r="D129" s="154" t="s">
        <v>63</v>
      </c>
      <c r="E129" s="154" t="s">
        <v>483</v>
      </c>
      <c r="F129" s="154" t="s">
        <v>483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6"/>
      <c r="Z129" s="156"/>
      <c r="AA129" s="155"/>
      <c r="AB129" s="155"/>
      <c r="AC129" s="155"/>
      <c r="AD129" s="155">
        <v>13</v>
      </c>
      <c r="AE129" s="155"/>
      <c r="AF129" s="155" t="s">
        <v>603</v>
      </c>
      <c r="AG129" s="155" t="s">
        <v>777</v>
      </c>
      <c r="AH129" s="119"/>
      <c r="AI129" s="119"/>
      <c r="AJ129" s="119"/>
      <c r="AK129" s="119"/>
      <c r="AL129" s="119"/>
    </row>
    <row r="130" spans="1:38" ht="15.75" x14ac:dyDescent="0.25">
      <c r="A130" s="76" t="s">
        <v>484</v>
      </c>
      <c r="B130" s="76" t="e">
        <f>VLOOKUP(D130,Clubs!B:C,2,0)</f>
        <v>#N/A</v>
      </c>
      <c r="C130" s="76">
        <v>23</v>
      </c>
      <c r="D130" s="81"/>
      <c r="E130" s="81" t="s">
        <v>476</v>
      </c>
      <c r="F130" s="81" t="s">
        <v>476</v>
      </c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138"/>
      <c r="Z130" s="138"/>
      <c r="AA130" s="78"/>
      <c r="AB130" s="78"/>
      <c r="AC130" s="78"/>
      <c r="AD130" s="78">
        <v>13</v>
      </c>
      <c r="AE130" s="78"/>
      <c r="AF130" s="78" t="s">
        <v>605</v>
      </c>
      <c r="AG130" s="78" t="s">
        <v>153</v>
      </c>
      <c r="AH130" s="51"/>
      <c r="AI130" s="51"/>
      <c r="AJ130" s="51"/>
      <c r="AK130" s="51"/>
      <c r="AL130" s="51"/>
    </row>
    <row r="131" spans="1:38" ht="15.75" x14ac:dyDescent="0.25">
      <c r="A131" s="79" t="s">
        <v>711</v>
      </c>
      <c r="B131" s="79">
        <f>VLOOKUP(D131,Clubs!B:C,2,0)</f>
        <v>10223</v>
      </c>
      <c r="C131" s="79">
        <v>23</v>
      </c>
      <c r="D131" s="80" t="s">
        <v>568</v>
      </c>
      <c r="E131" s="80" t="s">
        <v>665</v>
      </c>
      <c r="F131" s="80" t="s">
        <v>665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138"/>
      <c r="Z131" s="138"/>
      <c r="AA131" s="78"/>
      <c r="AB131" s="78"/>
      <c r="AC131" s="78"/>
      <c r="AD131" s="78">
        <v>13</v>
      </c>
      <c r="AE131" s="78"/>
      <c r="AF131" s="78" t="s">
        <v>605</v>
      </c>
      <c r="AG131" s="78" t="s">
        <v>153</v>
      </c>
      <c r="AH131" s="51"/>
      <c r="AI131" s="51"/>
      <c r="AJ131" s="51"/>
      <c r="AK131" s="51"/>
      <c r="AL131" s="51"/>
    </row>
    <row r="132" spans="1:38" ht="15.75" x14ac:dyDescent="0.25">
      <c r="A132" s="76" t="s">
        <v>485</v>
      </c>
      <c r="B132" s="76">
        <f>VLOOKUP(D132,Clubs!B:C,2,0)</f>
        <v>703</v>
      </c>
      <c r="C132" s="76">
        <v>23</v>
      </c>
      <c r="D132" s="81" t="s">
        <v>63</v>
      </c>
      <c r="E132" s="81" t="s">
        <v>803</v>
      </c>
      <c r="F132" s="81" t="str">
        <f>E132</f>
        <v>Dez Portas Café-Bar Karlos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138"/>
      <c r="Z132" s="138"/>
      <c r="AA132" s="78"/>
      <c r="AB132" s="78"/>
      <c r="AC132" s="78"/>
      <c r="AD132" s="78">
        <v>13</v>
      </c>
      <c r="AE132" s="78"/>
      <c r="AF132" s="78" t="s">
        <v>605</v>
      </c>
      <c r="AG132" s="78" t="s">
        <v>153</v>
      </c>
      <c r="AH132" s="51"/>
      <c r="AI132" s="51"/>
      <c r="AJ132" s="51"/>
      <c r="AK132" s="51"/>
      <c r="AL132" s="51"/>
    </row>
    <row r="133" spans="1:38" ht="15.75" x14ac:dyDescent="0.25">
      <c r="A133" s="152" t="s">
        <v>486</v>
      </c>
      <c r="B133" s="152">
        <f>VLOOKUP(D133,Clubs!B:C,2,0)</f>
        <v>36</v>
      </c>
      <c r="C133" s="152">
        <v>21</v>
      </c>
      <c r="D133" s="154" t="s">
        <v>3</v>
      </c>
      <c r="E133" s="154" t="s">
        <v>787</v>
      </c>
      <c r="F133" s="154" t="s">
        <v>787</v>
      </c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6"/>
      <c r="Z133" s="156"/>
      <c r="AA133" s="155"/>
      <c r="AB133" s="155"/>
      <c r="AC133" s="155"/>
      <c r="AD133" s="155">
        <v>13</v>
      </c>
      <c r="AE133" s="155"/>
      <c r="AF133" s="155" t="s">
        <v>603</v>
      </c>
      <c r="AG133" s="155" t="s">
        <v>777</v>
      </c>
      <c r="AH133" s="119"/>
      <c r="AI133" s="119"/>
      <c r="AJ133" s="119"/>
      <c r="AK133" s="119"/>
      <c r="AL133" s="119"/>
    </row>
    <row r="134" spans="1:38" ht="15.75" x14ac:dyDescent="0.25">
      <c r="A134" s="153" t="s">
        <v>706</v>
      </c>
      <c r="B134" s="153">
        <f>VLOOKUP(D134,Clubs!B:C,2,0)</f>
        <v>233</v>
      </c>
      <c r="C134" s="153">
        <v>21</v>
      </c>
      <c r="D134" s="168" t="s">
        <v>21</v>
      </c>
      <c r="E134" s="168" t="s">
        <v>707</v>
      </c>
      <c r="F134" s="168" t="s">
        <v>707</v>
      </c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6"/>
      <c r="Z134" s="156"/>
      <c r="AA134" s="155"/>
      <c r="AB134" s="155"/>
      <c r="AC134" s="155"/>
      <c r="AD134" s="155">
        <v>13</v>
      </c>
      <c r="AE134" s="155"/>
      <c r="AF134" s="155" t="s">
        <v>603</v>
      </c>
      <c r="AG134" s="155" t="s">
        <v>777</v>
      </c>
      <c r="AH134" s="119"/>
      <c r="AI134" s="119"/>
      <c r="AJ134" s="119"/>
      <c r="AK134" s="119"/>
      <c r="AL134" s="119"/>
    </row>
    <row r="135" spans="1:38" ht="15.75" x14ac:dyDescent="0.25">
      <c r="A135" s="79" t="s">
        <v>487</v>
      </c>
      <c r="B135" s="79">
        <f>VLOOKUP(D135,Clubs!B:C,2,0)</f>
        <v>567</v>
      </c>
      <c r="C135" s="79">
        <v>23</v>
      </c>
      <c r="D135" s="80" t="s">
        <v>49</v>
      </c>
      <c r="E135" s="80" t="s">
        <v>488</v>
      </c>
      <c r="F135" s="80" t="s">
        <v>488</v>
      </c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138"/>
      <c r="Z135" s="138"/>
      <c r="AA135" s="78"/>
      <c r="AB135" s="78"/>
      <c r="AC135" s="78"/>
      <c r="AD135" s="78">
        <v>13</v>
      </c>
      <c r="AE135" s="78"/>
      <c r="AF135" s="78" t="s">
        <v>605</v>
      </c>
      <c r="AG135" s="78" t="s">
        <v>153</v>
      </c>
      <c r="AH135" s="51"/>
      <c r="AI135" s="51"/>
      <c r="AJ135" s="51"/>
      <c r="AK135" s="51"/>
      <c r="AL135" s="51"/>
    </row>
    <row r="136" spans="1:38" ht="15.75" x14ac:dyDescent="0.25">
      <c r="A136" s="76" t="s">
        <v>489</v>
      </c>
      <c r="B136" s="76">
        <f>VLOOKUP(D136,Clubs!B:C,2,0)</f>
        <v>341</v>
      </c>
      <c r="C136" s="76">
        <v>23</v>
      </c>
      <c r="D136" s="81" t="s">
        <v>26</v>
      </c>
      <c r="E136" s="81" t="s">
        <v>490</v>
      </c>
      <c r="F136" s="81" t="s">
        <v>490</v>
      </c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138"/>
      <c r="Z136" s="138"/>
      <c r="AA136" s="78"/>
      <c r="AB136" s="78"/>
      <c r="AC136" s="78"/>
      <c r="AD136" s="78">
        <v>13</v>
      </c>
      <c r="AE136" s="78"/>
      <c r="AF136" s="78" t="s">
        <v>605</v>
      </c>
      <c r="AG136" s="78" t="s">
        <v>153</v>
      </c>
      <c r="AH136" s="51"/>
      <c r="AI136" s="51"/>
      <c r="AJ136" s="51"/>
      <c r="AK136" s="51"/>
      <c r="AL136" s="51"/>
    </row>
    <row r="137" spans="1:38" ht="15.75" x14ac:dyDescent="0.25">
      <c r="A137" s="79" t="s">
        <v>693</v>
      </c>
      <c r="B137" s="79">
        <f>VLOOKUP(D137,Clubs!B:C,2,0)</f>
        <v>64</v>
      </c>
      <c r="C137" s="79">
        <v>23</v>
      </c>
      <c r="D137" s="80" t="s">
        <v>5</v>
      </c>
      <c r="E137" s="80" t="s">
        <v>626</v>
      </c>
      <c r="F137" s="80" t="s">
        <v>626</v>
      </c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138"/>
      <c r="Z137" s="138"/>
      <c r="AA137" s="78"/>
      <c r="AB137" s="78"/>
      <c r="AC137" s="78"/>
      <c r="AD137" s="78">
        <v>13</v>
      </c>
      <c r="AE137" s="78"/>
      <c r="AF137" s="78" t="s">
        <v>605</v>
      </c>
      <c r="AG137" s="78" t="s">
        <v>153</v>
      </c>
      <c r="AH137" s="51"/>
      <c r="AI137" s="51"/>
      <c r="AJ137" s="51"/>
      <c r="AK137" s="51"/>
      <c r="AL137" s="51"/>
    </row>
    <row r="138" spans="1:38" ht="15.75" x14ac:dyDescent="0.25">
      <c r="A138" s="79" t="s">
        <v>694</v>
      </c>
      <c r="B138" s="79">
        <f>VLOOKUP(D138,Clubs!B:C,2,0)</f>
        <v>64</v>
      </c>
      <c r="C138" s="76">
        <v>23</v>
      </c>
      <c r="D138" s="80" t="s">
        <v>5</v>
      </c>
      <c r="E138" s="80" t="s">
        <v>491</v>
      </c>
      <c r="F138" s="80" t="s">
        <v>491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138"/>
      <c r="Z138" s="138"/>
      <c r="AA138" s="78"/>
      <c r="AB138" s="78"/>
      <c r="AC138" s="78"/>
      <c r="AD138" s="78">
        <v>13</v>
      </c>
      <c r="AE138" s="78"/>
      <c r="AF138" s="78" t="s">
        <v>605</v>
      </c>
      <c r="AG138" s="78" t="s">
        <v>153</v>
      </c>
      <c r="AH138" s="51"/>
      <c r="AI138" s="51"/>
      <c r="AJ138" s="51"/>
      <c r="AK138" s="51"/>
      <c r="AL138" s="51"/>
    </row>
    <row r="139" spans="1:38" ht="15.75" x14ac:dyDescent="0.25">
      <c r="A139" s="76" t="s">
        <v>492</v>
      </c>
      <c r="B139" s="76">
        <f>VLOOKUP(D139,Clubs!B:C,2,0)</f>
        <v>233</v>
      </c>
      <c r="C139" s="79">
        <v>23</v>
      </c>
      <c r="D139" s="81" t="s">
        <v>21</v>
      </c>
      <c r="E139" s="81" t="s">
        <v>493</v>
      </c>
      <c r="F139" s="81" t="s">
        <v>493</v>
      </c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138"/>
      <c r="Z139" s="138"/>
      <c r="AA139" s="78"/>
      <c r="AB139" s="78"/>
      <c r="AC139" s="78"/>
      <c r="AD139" s="78">
        <v>13</v>
      </c>
      <c r="AE139" s="78"/>
      <c r="AF139" s="78" t="s">
        <v>605</v>
      </c>
      <c r="AG139" s="78" t="s">
        <v>153</v>
      </c>
      <c r="AH139" s="51"/>
      <c r="AI139" s="51"/>
      <c r="AJ139" s="51"/>
      <c r="AK139" s="51"/>
      <c r="AL139" s="51"/>
    </row>
    <row r="140" spans="1:38" ht="15.75" x14ac:dyDescent="0.25">
      <c r="A140" s="79" t="s">
        <v>494</v>
      </c>
      <c r="B140" s="79">
        <f>VLOOKUP(D140,Clubs!B:C,2,0)</f>
        <v>518</v>
      </c>
      <c r="C140" s="76">
        <v>23</v>
      </c>
      <c r="D140" s="80" t="s">
        <v>44</v>
      </c>
      <c r="E140" s="80" t="s">
        <v>495</v>
      </c>
      <c r="F140" s="80" t="s">
        <v>495</v>
      </c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138"/>
      <c r="Z140" s="138"/>
      <c r="AA140" s="78"/>
      <c r="AB140" s="78"/>
      <c r="AC140" s="78"/>
      <c r="AD140" s="78">
        <v>13</v>
      </c>
      <c r="AE140" s="78"/>
      <c r="AF140" s="78" t="s">
        <v>605</v>
      </c>
      <c r="AG140" s="78" t="s">
        <v>153</v>
      </c>
      <c r="AH140" s="51"/>
      <c r="AI140" s="51"/>
      <c r="AJ140" s="51"/>
      <c r="AK140" s="51"/>
      <c r="AL140" s="51"/>
    </row>
    <row r="141" spans="1:38" ht="15.75" x14ac:dyDescent="0.25">
      <c r="A141" s="76" t="s">
        <v>753</v>
      </c>
      <c r="B141" s="76">
        <f>VLOOKUP(D141,Clubs!B:C,2,0)</f>
        <v>36</v>
      </c>
      <c r="C141" s="79">
        <v>23</v>
      </c>
      <c r="D141" s="81" t="s">
        <v>3</v>
      </c>
      <c r="E141" s="81" t="s">
        <v>708</v>
      </c>
      <c r="F141" s="81" t="s">
        <v>708</v>
      </c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138"/>
      <c r="Z141" s="138"/>
      <c r="AA141" s="78"/>
      <c r="AB141" s="78"/>
      <c r="AC141" s="78"/>
      <c r="AD141" s="78">
        <v>13</v>
      </c>
      <c r="AE141" s="78"/>
      <c r="AF141" s="78" t="s">
        <v>605</v>
      </c>
      <c r="AG141" s="78" t="s">
        <v>153</v>
      </c>
      <c r="AH141" s="51"/>
      <c r="AI141" s="51"/>
      <c r="AJ141" s="51"/>
      <c r="AK141" s="51"/>
      <c r="AL141" s="51"/>
    </row>
    <row r="142" spans="1:38" ht="15.75" x14ac:dyDescent="0.25">
      <c r="A142" s="152" t="s">
        <v>496</v>
      </c>
      <c r="B142" s="152">
        <f>VLOOKUP(D142,Clubs!B:C,2,0)</f>
        <v>534</v>
      </c>
      <c r="C142" s="153">
        <v>21</v>
      </c>
      <c r="D142" s="154" t="s">
        <v>47</v>
      </c>
      <c r="E142" s="154" t="s">
        <v>786</v>
      </c>
      <c r="F142" s="154" t="s">
        <v>786</v>
      </c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6"/>
      <c r="Z142" s="156"/>
      <c r="AA142" s="155"/>
      <c r="AB142" s="155"/>
      <c r="AC142" s="155"/>
      <c r="AD142" s="155">
        <v>13</v>
      </c>
      <c r="AE142" s="155"/>
      <c r="AF142" s="155" t="s">
        <v>603</v>
      </c>
      <c r="AG142" s="155" t="s">
        <v>777</v>
      </c>
      <c r="AH142" s="119"/>
      <c r="AI142" s="119"/>
      <c r="AJ142" s="119"/>
      <c r="AK142" s="119"/>
      <c r="AL142" s="119"/>
    </row>
    <row r="143" spans="1:38" ht="15.75" x14ac:dyDescent="0.25">
      <c r="A143" s="76" t="s">
        <v>497</v>
      </c>
      <c r="B143" s="76">
        <f>VLOOKUP(D143,Clubs!B:C,2,0)</f>
        <v>10341</v>
      </c>
      <c r="C143" s="79">
        <v>23</v>
      </c>
      <c r="D143" s="81" t="s">
        <v>567</v>
      </c>
      <c r="E143" s="81" t="s">
        <v>820</v>
      </c>
      <c r="F143" s="81" t="str">
        <f>E143</f>
        <v>AD Zas Dimoble Bazar Baio</v>
      </c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138"/>
      <c r="Z143" s="138"/>
      <c r="AA143" s="78"/>
      <c r="AB143" s="78"/>
      <c r="AC143" s="78"/>
      <c r="AD143" s="78">
        <v>13</v>
      </c>
      <c r="AE143" s="78"/>
      <c r="AF143" s="78" t="s">
        <v>605</v>
      </c>
      <c r="AG143" s="78" t="s">
        <v>153</v>
      </c>
      <c r="AH143" s="51"/>
      <c r="AI143" s="51"/>
      <c r="AJ143" s="51"/>
      <c r="AK143" s="51"/>
      <c r="AL143" s="51"/>
    </row>
    <row r="144" spans="1:38" ht="15.75" x14ac:dyDescent="0.25">
      <c r="A144" s="152" t="s">
        <v>498</v>
      </c>
      <c r="B144" s="152">
        <f>VLOOKUP(D144,Clubs!B:C,2,0)</f>
        <v>567</v>
      </c>
      <c r="C144" s="153">
        <v>21</v>
      </c>
      <c r="D144" s="154" t="s">
        <v>49</v>
      </c>
      <c r="E144" s="154" t="s">
        <v>499</v>
      </c>
      <c r="F144" s="154" t="s">
        <v>499</v>
      </c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138"/>
      <c r="Z144" s="138"/>
      <c r="AA144" s="78"/>
      <c r="AB144" s="78"/>
      <c r="AC144" s="78"/>
      <c r="AD144" s="78">
        <v>13</v>
      </c>
      <c r="AE144" s="78"/>
      <c r="AF144" s="155" t="s">
        <v>603</v>
      </c>
      <c r="AG144" s="155" t="s">
        <v>777</v>
      </c>
      <c r="AH144" s="119"/>
      <c r="AI144" s="119"/>
      <c r="AJ144" s="119"/>
      <c r="AK144" s="119"/>
      <c r="AL144" s="119"/>
    </row>
    <row r="145" spans="1:38" ht="15.75" x14ac:dyDescent="0.25">
      <c r="A145" s="76" t="s">
        <v>500</v>
      </c>
      <c r="B145" s="76">
        <f>VLOOKUP(D145,Clubs!B:C,2,0)</f>
        <v>461</v>
      </c>
      <c r="C145" s="79">
        <v>23</v>
      </c>
      <c r="D145" s="81" t="s">
        <v>34</v>
      </c>
      <c r="E145" s="81" t="s">
        <v>501</v>
      </c>
      <c r="F145" s="81" t="s">
        <v>501</v>
      </c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138"/>
      <c r="Z145" s="138"/>
      <c r="AA145" s="78"/>
      <c r="AB145" s="78"/>
      <c r="AC145" s="78"/>
      <c r="AD145" s="78">
        <v>13</v>
      </c>
      <c r="AE145" s="78"/>
      <c r="AF145" s="78" t="s">
        <v>605</v>
      </c>
      <c r="AG145" s="78" t="s">
        <v>153</v>
      </c>
      <c r="AH145" s="51"/>
      <c r="AI145" s="51"/>
      <c r="AJ145" s="51"/>
      <c r="AK145" s="51"/>
      <c r="AL145" s="51"/>
    </row>
    <row r="146" spans="1:38" ht="15.75" x14ac:dyDescent="0.25">
      <c r="A146" s="79" t="s">
        <v>683</v>
      </c>
      <c r="B146" s="79">
        <f>VLOOKUP(D146,Clubs!B:C,2,0)</f>
        <v>641</v>
      </c>
      <c r="C146" s="76">
        <v>23</v>
      </c>
      <c r="D146" s="80" t="s">
        <v>569</v>
      </c>
      <c r="E146" s="80" t="s">
        <v>621</v>
      </c>
      <c r="F146" s="80" t="s">
        <v>621</v>
      </c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138"/>
      <c r="Z146" s="138"/>
      <c r="AA146" s="78"/>
      <c r="AB146" s="78"/>
      <c r="AC146" s="78"/>
      <c r="AD146" s="78">
        <v>13</v>
      </c>
      <c r="AE146" s="78"/>
      <c r="AF146" s="78" t="s">
        <v>605</v>
      </c>
      <c r="AG146" s="78" t="s">
        <v>153</v>
      </c>
      <c r="AH146" s="51"/>
      <c r="AI146" s="51"/>
      <c r="AJ146" s="51"/>
      <c r="AK146" s="51"/>
      <c r="AL146" s="51"/>
    </row>
    <row r="147" spans="1:38" ht="15.75" x14ac:dyDescent="0.25">
      <c r="A147" s="76" t="s">
        <v>651</v>
      </c>
      <c r="B147" s="76">
        <f>VLOOKUP(D147,Clubs!B:C,2,0)</f>
        <v>695</v>
      </c>
      <c r="C147" s="79">
        <v>23</v>
      </c>
      <c r="D147" s="81" t="s">
        <v>61</v>
      </c>
      <c r="E147" s="81" t="s">
        <v>650</v>
      </c>
      <c r="F147" s="81" t="s">
        <v>502</v>
      </c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138"/>
      <c r="Z147" s="138"/>
      <c r="AA147" s="78"/>
      <c r="AB147" s="78"/>
      <c r="AC147" s="78"/>
      <c r="AD147" s="78">
        <v>13</v>
      </c>
      <c r="AE147" s="78"/>
      <c r="AF147" s="78" t="s">
        <v>605</v>
      </c>
      <c r="AG147" s="78" t="s">
        <v>153</v>
      </c>
      <c r="AH147" s="51"/>
      <c r="AI147" s="51"/>
      <c r="AJ147" s="51"/>
      <c r="AK147" s="51"/>
      <c r="AL147" s="51"/>
    </row>
    <row r="148" spans="1:38" ht="15.75" x14ac:dyDescent="0.25">
      <c r="A148" s="79" t="s">
        <v>747</v>
      </c>
      <c r="B148" s="79">
        <f>VLOOKUP(D148,Clubs!B:C,2,0)</f>
        <v>682</v>
      </c>
      <c r="C148" s="76">
        <v>23</v>
      </c>
      <c r="D148" s="80" t="s">
        <v>205</v>
      </c>
      <c r="E148" s="80" t="s">
        <v>510</v>
      </c>
      <c r="F148" s="80" t="s">
        <v>510</v>
      </c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138"/>
      <c r="Z148" s="138"/>
      <c r="AA148" s="78"/>
      <c r="AB148" s="78"/>
      <c r="AC148" s="78"/>
      <c r="AD148" s="78">
        <v>13</v>
      </c>
      <c r="AE148" s="78"/>
      <c r="AF148" s="78" t="s">
        <v>605</v>
      </c>
      <c r="AG148" s="78" t="s">
        <v>153</v>
      </c>
      <c r="AH148" s="51"/>
      <c r="AI148" s="51"/>
      <c r="AJ148" s="51"/>
      <c r="AK148" s="51"/>
      <c r="AL148" s="51"/>
    </row>
    <row r="149" spans="1:38" ht="15.75" x14ac:dyDescent="0.25">
      <c r="A149" s="76" t="s">
        <v>745</v>
      </c>
      <c r="B149" s="76">
        <f>VLOOKUP(D149,Clubs!B:C,2,0)</f>
        <v>116</v>
      </c>
      <c r="C149" s="79">
        <v>23</v>
      </c>
      <c r="D149" s="81" t="s">
        <v>8</v>
      </c>
      <c r="E149" s="81" t="s">
        <v>503</v>
      </c>
      <c r="F149" s="81" t="s">
        <v>503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138"/>
      <c r="Z149" s="138"/>
      <c r="AA149" s="78"/>
      <c r="AB149" s="78"/>
      <c r="AC149" s="78"/>
      <c r="AD149" s="78">
        <v>13</v>
      </c>
      <c r="AE149" s="78"/>
      <c r="AF149" s="78" t="s">
        <v>605</v>
      </c>
      <c r="AG149" s="78" t="s">
        <v>153</v>
      </c>
      <c r="AH149" s="51"/>
      <c r="AI149" s="51"/>
      <c r="AJ149" s="51"/>
      <c r="AK149" s="51"/>
      <c r="AL149" s="51"/>
    </row>
    <row r="150" spans="1:38" ht="15.75" x14ac:dyDescent="0.25">
      <c r="A150" s="152" t="s">
        <v>782</v>
      </c>
      <c r="B150" s="152">
        <f>VLOOKUP(D150,Clubs!B:C,2,0)</f>
        <v>175</v>
      </c>
      <c r="C150" s="153">
        <v>21</v>
      </c>
      <c r="D150" s="154" t="s">
        <v>16</v>
      </c>
      <c r="E150" s="154" t="s">
        <v>781</v>
      </c>
      <c r="F150" s="154" t="s">
        <v>781</v>
      </c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6"/>
      <c r="Z150" s="156"/>
      <c r="AA150" s="155"/>
      <c r="AB150" s="155"/>
      <c r="AC150" s="155"/>
      <c r="AD150" s="155">
        <v>13</v>
      </c>
      <c r="AE150" s="155"/>
      <c r="AF150" s="155" t="s">
        <v>603</v>
      </c>
      <c r="AG150" s="155" t="s">
        <v>777</v>
      </c>
      <c r="AH150" s="119"/>
      <c r="AI150" s="119"/>
      <c r="AJ150" s="119"/>
      <c r="AK150" s="119"/>
      <c r="AL150" s="119"/>
    </row>
    <row r="151" spans="1:38" ht="15.75" x14ac:dyDescent="0.25">
      <c r="A151" s="152" t="s">
        <v>743</v>
      </c>
      <c r="B151" s="152">
        <f>VLOOKUP(D151,Clubs!B:C,2,0)</f>
        <v>175</v>
      </c>
      <c r="C151" s="153">
        <v>21</v>
      </c>
      <c r="D151" s="154" t="s">
        <v>16</v>
      </c>
      <c r="E151" s="154" t="s">
        <v>504</v>
      </c>
      <c r="F151" s="154" t="s">
        <v>504</v>
      </c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6"/>
      <c r="Z151" s="156"/>
      <c r="AA151" s="155"/>
      <c r="AB151" s="155"/>
      <c r="AC151" s="155"/>
      <c r="AD151" s="155">
        <v>13</v>
      </c>
      <c r="AE151" s="155"/>
      <c r="AF151" s="155" t="s">
        <v>603</v>
      </c>
      <c r="AG151" s="155" t="s">
        <v>777</v>
      </c>
      <c r="AH151" s="119"/>
      <c r="AI151" s="119"/>
      <c r="AJ151" s="119"/>
      <c r="AK151" s="119"/>
      <c r="AL151" s="119"/>
    </row>
    <row r="152" spans="1:38" ht="15.75" x14ac:dyDescent="0.25">
      <c r="A152" s="76" t="s">
        <v>750</v>
      </c>
      <c r="B152" s="76">
        <f>VLOOKUP(D152,Clubs!B:C,2,0)</f>
        <v>10341</v>
      </c>
      <c r="C152" s="79">
        <v>23</v>
      </c>
      <c r="D152" s="81" t="s">
        <v>567</v>
      </c>
      <c r="E152" s="81" t="s">
        <v>728</v>
      </c>
      <c r="F152" s="81" t="s">
        <v>728</v>
      </c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138"/>
      <c r="Z152" s="138"/>
      <c r="AA152" s="78"/>
      <c r="AB152" s="78"/>
      <c r="AC152" s="78"/>
      <c r="AD152" s="78">
        <v>13</v>
      </c>
      <c r="AE152" s="78"/>
      <c r="AF152" s="78" t="s">
        <v>605</v>
      </c>
      <c r="AG152" s="78" t="s">
        <v>153</v>
      </c>
      <c r="AH152" s="51"/>
      <c r="AI152" s="51"/>
      <c r="AJ152" s="51"/>
      <c r="AK152" s="51"/>
      <c r="AL152" s="51"/>
    </row>
    <row r="153" spans="1:38" ht="15.75" x14ac:dyDescent="0.25">
      <c r="A153" s="152" t="s">
        <v>679</v>
      </c>
      <c r="B153" s="152">
        <f>VLOOKUP(D153,Clubs!B:C,2,0)</f>
        <v>10341</v>
      </c>
      <c r="C153" s="153">
        <v>21</v>
      </c>
      <c r="D153" s="154" t="s">
        <v>567</v>
      </c>
      <c r="E153" s="154" t="s">
        <v>618</v>
      </c>
      <c r="F153" s="154" t="s">
        <v>618</v>
      </c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6"/>
      <c r="Z153" s="156"/>
      <c r="AA153" s="155"/>
      <c r="AB153" s="155"/>
      <c r="AC153" s="155"/>
      <c r="AD153" s="155">
        <v>13</v>
      </c>
      <c r="AE153" s="155"/>
      <c r="AF153" s="155" t="s">
        <v>603</v>
      </c>
      <c r="AG153" s="155" t="s">
        <v>777</v>
      </c>
      <c r="AH153" s="119"/>
      <c r="AI153" s="119"/>
      <c r="AJ153" s="119"/>
      <c r="AK153" s="119"/>
      <c r="AL153" s="119"/>
    </row>
    <row r="154" spans="1:38" ht="15.75" x14ac:dyDescent="0.25">
      <c r="A154" s="76" t="s">
        <v>505</v>
      </c>
      <c r="B154" s="76">
        <f>VLOOKUP(D154,Clubs!B:C,2,0)</f>
        <v>442</v>
      </c>
      <c r="C154" s="79">
        <v>23</v>
      </c>
      <c r="D154" s="81" t="s">
        <v>31</v>
      </c>
      <c r="E154" s="81" t="s">
        <v>826</v>
      </c>
      <c r="F154" s="81" t="str">
        <f>E154</f>
        <v>Helios Panaderia Blanco "B"</v>
      </c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138"/>
      <c r="Z154" s="138"/>
      <c r="AA154" s="78"/>
      <c r="AB154" s="78"/>
      <c r="AC154" s="78"/>
      <c r="AD154" s="78">
        <v>13</v>
      </c>
      <c r="AE154" s="78"/>
      <c r="AF154" s="78" t="s">
        <v>605</v>
      </c>
      <c r="AG154" s="78" t="s">
        <v>153</v>
      </c>
      <c r="AH154" s="51"/>
      <c r="AI154" s="51"/>
      <c r="AJ154" s="51"/>
      <c r="AK154" s="51"/>
      <c r="AL154" s="51"/>
    </row>
    <row r="155" spans="1:38" ht="15.75" x14ac:dyDescent="0.25">
      <c r="A155" s="79" t="s">
        <v>737</v>
      </c>
      <c r="B155" s="79">
        <f>VLOOKUP(D155,Clubs!B:C,2,0)</f>
        <v>442</v>
      </c>
      <c r="C155" s="76">
        <v>23</v>
      </c>
      <c r="D155" s="80" t="s">
        <v>31</v>
      </c>
      <c r="E155" s="80" t="s">
        <v>506</v>
      </c>
      <c r="F155" s="80" t="s">
        <v>506</v>
      </c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138"/>
      <c r="Z155" s="138"/>
      <c r="AA155" s="78"/>
      <c r="AB155" s="78"/>
      <c r="AC155" s="78"/>
      <c r="AD155" s="78">
        <v>13</v>
      </c>
      <c r="AE155" s="78"/>
      <c r="AF155" s="78" t="s">
        <v>605</v>
      </c>
      <c r="AG155" s="78" t="s">
        <v>153</v>
      </c>
      <c r="AH155" s="51"/>
      <c r="AI155" s="51"/>
      <c r="AJ155" s="51"/>
      <c r="AK155" s="51"/>
      <c r="AL155" s="51"/>
    </row>
    <row r="156" spans="1:38" ht="15.75" x14ac:dyDescent="0.25">
      <c r="A156" s="162" t="s">
        <v>657</v>
      </c>
      <c r="B156" s="162">
        <f>VLOOKUP(D156,Clubs!B:C,2,0)</f>
        <v>10104</v>
      </c>
      <c r="C156" s="158">
        <v>20</v>
      </c>
      <c r="D156" s="163" t="s">
        <v>74</v>
      </c>
      <c r="E156" s="163" t="s">
        <v>507</v>
      </c>
      <c r="F156" s="163" t="s">
        <v>507</v>
      </c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1"/>
      <c r="Z156" s="161"/>
      <c r="AA156" s="160"/>
      <c r="AB156" s="160"/>
      <c r="AC156" s="160"/>
      <c r="AD156" s="160">
        <v>13</v>
      </c>
      <c r="AE156" s="160"/>
      <c r="AF156" s="160" t="s">
        <v>602</v>
      </c>
      <c r="AG156" s="142" t="s">
        <v>405</v>
      </c>
      <c r="AH156" s="118"/>
      <c r="AI156" s="118"/>
      <c r="AJ156" s="118"/>
      <c r="AK156" s="118"/>
      <c r="AL156" s="118"/>
    </row>
    <row r="157" spans="1:38" ht="15.75" x14ac:dyDescent="0.25">
      <c r="A157" s="79" t="s">
        <v>739</v>
      </c>
      <c r="B157" s="79">
        <f>VLOOKUP(D157,Clubs!B:C,2,0)</f>
        <v>461</v>
      </c>
      <c r="C157" s="76">
        <v>23</v>
      </c>
      <c r="D157" s="80" t="s">
        <v>34</v>
      </c>
      <c r="E157" s="80" t="s">
        <v>686</v>
      </c>
      <c r="F157" s="80" t="s">
        <v>686</v>
      </c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138"/>
      <c r="Z157" s="138"/>
      <c r="AA157" s="78"/>
      <c r="AB157" s="78"/>
      <c r="AC157" s="78"/>
      <c r="AD157" s="78">
        <v>13</v>
      </c>
      <c r="AE157" s="78"/>
      <c r="AF157" s="78" t="s">
        <v>605</v>
      </c>
      <c r="AG157" s="78" t="s">
        <v>153</v>
      </c>
      <c r="AH157" s="51"/>
      <c r="AI157" s="51"/>
      <c r="AJ157" s="51"/>
      <c r="AK157" s="51"/>
      <c r="AL157" s="51"/>
    </row>
    <row r="158" spans="1:38" ht="15.75" x14ac:dyDescent="0.25">
      <c r="A158" s="162" t="s">
        <v>731</v>
      </c>
      <c r="B158" s="162">
        <f>VLOOKUP(D158,Clubs!B:C,2,0)</f>
        <v>641</v>
      </c>
      <c r="C158" s="158">
        <v>20</v>
      </c>
      <c r="D158" s="163" t="s">
        <v>569</v>
      </c>
      <c r="E158" s="163" t="s">
        <v>719</v>
      </c>
      <c r="F158" s="163" t="s">
        <v>508</v>
      </c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1"/>
      <c r="Z158" s="161"/>
      <c r="AA158" s="160"/>
      <c r="AB158" s="160"/>
      <c r="AC158" s="160"/>
      <c r="AD158" s="160">
        <v>13</v>
      </c>
      <c r="AE158" s="160"/>
      <c r="AF158" s="160" t="s">
        <v>602</v>
      </c>
      <c r="AG158" s="142" t="s">
        <v>405</v>
      </c>
      <c r="AH158" s="118"/>
      <c r="AI158" s="118"/>
      <c r="AJ158" s="118"/>
      <c r="AK158" s="118"/>
      <c r="AL158" s="118"/>
    </row>
    <row r="159" spans="1:38" ht="15.75" x14ac:dyDescent="0.25">
      <c r="A159" s="79" t="s">
        <v>732</v>
      </c>
      <c r="B159" s="79">
        <f>VLOOKUP(D159,Clubs!B:C,2,0)</f>
        <v>10104</v>
      </c>
      <c r="C159" s="76">
        <v>23</v>
      </c>
      <c r="D159" s="80" t="s">
        <v>74</v>
      </c>
      <c r="E159" s="80" t="s">
        <v>720</v>
      </c>
      <c r="F159" s="80" t="s">
        <v>720</v>
      </c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138"/>
      <c r="Z159" s="138"/>
      <c r="AA159" s="78"/>
      <c r="AB159" s="78"/>
      <c r="AC159" s="78"/>
      <c r="AD159" s="78">
        <v>13</v>
      </c>
      <c r="AE159" s="78"/>
      <c r="AF159" s="78" t="s">
        <v>605</v>
      </c>
      <c r="AG159" s="78" t="s">
        <v>153</v>
      </c>
      <c r="AH159" s="51"/>
      <c r="AI159" s="51"/>
      <c r="AJ159" s="51"/>
      <c r="AK159" s="51"/>
      <c r="AL159" s="51"/>
    </row>
    <row r="160" spans="1:38" ht="15.75" x14ac:dyDescent="0.25">
      <c r="A160" s="153" t="s">
        <v>509</v>
      </c>
      <c r="B160" s="153">
        <f>VLOOKUP(D160,Clubs!B:C,2,0)</f>
        <v>641</v>
      </c>
      <c r="C160" s="152">
        <v>21</v>
      </c>
      <c r="D160" s="168" t="s">
        <v>569</v>
      </c>
      <c r="E160" s="168" t="s">
        <v>792</v>
      </c>
      <c r="F160" s="168" t="str">
        <f>E160</f>
        <v>Cinania Tapería O Faro</v>
      </c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6"/>
      <c r="Z160" s="156"/>
      <c r="AA160" s="155"/>
      <c r="AB160" s="155"/>
      <c r="AC160" s="155"/>
      <c r="AD160" s="155">
        <v>13</v>
      </c>
      <c r="AE160" s="155"/>
      <c r="AF160" s="155" t="s">
        <v>603</v>
      </c>
      <c r="AG160" s="155" t="s">
        <v>777</v>
      </c>
      <c r="AH160" s="119"/>
      <c r="AI160" s="119"/>
      <c r="AJ160" s="119"/>
      <c r="AK160" s="119"/>
      <c r="AL160" s="119"/>
    </row>
    <row r="161" spans="1:38" ht="15.75" x14ac:dyDescent="0.25">
      <c r="A161" s="79" t="s">
        <v>734</v>
      </c>
      <c r="B161" s="79">
        <f>VLOOKUP(D161,Clubs!B:C,2,0)</f>
        <v>10104</v>
      </c>
      <c r="C161" s="76">
        <v>23</v>
      </c>
      <c r="D161" s="80" t="s">
        <v>74</v>
      </c>
      <c r="E161" s="80" t="s">
        <v>721</v>
      </c>
      <c r="F161" s="80" t="s">
        <v>721</v>
      </c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139"/>
      <c r="Z161" s="139"/>
      <c r="AA161" s="82"/>
      <c r="AB161" s="82"/>
      <c r="AC161" s="82"/>
      <c r="AD161" s="82">
        <v>13</v>
      </c>
      <c r="AE161" s="82"/>
      <c r="AF161" s="78" t="s">
        <v>605</v>
      </c>
      <c r="AG161" s="82" t="s">
        <v>153</v>
      </c>
      <c r="AH161" s="75"/>
      <c r="AI161" s="75"/>
      <c r="AJ161" s="75"/>
      <c r="AK161" s="75"/>
      <c r="AL161" s="75"/>
    </row>
    <row r="162" spans="1:38" ht="15.75" x14ac:dyDescent="0.25">
      <c r="A162" s="152" t="s">
        <v>689</v>
      </c>
      <c r="B162" s="152">
        <f>VLOOKUP(D162,Clubs!B:C,2,0)</f>
        <v>10074</v>
      </c>
      <c r="C162" s="152">
        <v>21</v>
      </c>
      <c r="D162" s="154" t="s">
        <v>73</v>
      </c>
      <c r="E162" s="154" t="s">
        <v>788</v>
      </c>
      <c r="F162" s="154" t="s">
        <v>788</v>
      </c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70"/>
      <c r="Z162" s="170"/>
      <c r="AA162" s="169"/>
      <c r="AB162" s="169"/>
      <c r="AC162" s="169"/>
      <c r="AD162" s="169">
        <v>13</v>
      </c>
      <c r="AE162" s="169"/>
      <c r="AF162" s="155" t="s">
        <v>603</v>
      </c>
      <c r="AG162" s="169" t="s">
        <v>777</v>
      </c>
      <c r="AH162" s="171"/>
      <c r="AI162" s="171"/>
      <c r="AJ162" s="171"/>
      <c r="AK162" s="171"/>
      <c r="AL162" s="171"/>
    </row>
    <row r="163" spans="1:38" ht="15.75" x14ac:dyDescent="0.25">
      <c r="A163" s="79" t="s">
        <v>754</v>
      </c>
      <c r="B163" s="79">
        <f>VLOOKUP(D163,Clubs!B:C,2,0)</f>
        <v>10223</v>
      </c>
      <c r="C163" s="76">
        <v>23</v>
      </c>
      <c r="D163" s="80" t="s">
        <v>568</v>
      </c>
      <c r="E163" s="80" t="s">
        <v>710</v>
      </c>
      <c r="F163" s="80" t="s">
        <v>710</v>
      </c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138"/>
      <c r="Z163" s="138"/>
      <c r="AA163" s="78"/>
      <c r="AB163" s="78"/>
      <c r="AC163" s="78"/>
      <c r="AD163" s="78">
        <v>13</v>
      </c>
      <c r="AE163" s="78"/>
      <c r="AF163" s="78" t="s">
        <v>605</v>
      </c>
      <c r="AG163" s="78" t="s">
        <v>153</v>
      </c>
      <c r="AH163" s="51"/>
      <c r="AI163" s="51"/>
      <c r="AJ163" s="51"/>
      <c r="AK163" s="51"/>
      <c r="AL163" s="51"/>
    </row>
    <row r="164" spans="1:38" ht="15.75" x14ac:dyDescent="0.25">
      <c r="A164" s="158" t="s">
        <v>717</v>
      </c>
      <c r="B164" s="158">
        <f>VLOOKUP(D164,Clubs!B:C,2,0)</f>
        <v>10348</v>
      </c>
      <c r="C164" s="158">
        <v>20</v>
      </c>
      <c r="D164" s="159" t="s">
        <v>570</v>
      </c>
      <c r="E164" s="159" t="s">
        <v>824</v>
      </c>
      <c r="F164" s="159" t="str">
        <f>E164</f>
        <v>T.M. C.R.C. Porriño</v>
      </c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1"/>
      <c r="Z164" s="161"/>
      <c r="AA164" s="160"/>
      <c r="AB164" s="160"/>
      <c r="AC164" s="160"/>
      <c r="AD164" s="160">
        <v>13</v>
      </c>
      <c r="AE164" s="160"/>
      <c r="AF164" s="160" t="s">
        <v>602</v>
      </c>
      <c r="AG164" s="142" t="s">
        <v>405</v>
      </c>
      <c r="AH164" s="118"/>
      <c r="AI164" s="118"/>
      <c r="AJ164" s="118"/>
      <c r="AK164" s="118"/>
      <c r="AL164" s="118"/>
    </row>
    <row r="165" spans="1:38" ht="15.75" x14ac:dyDescent="0.25">
      <c r="A165" s="79" t="s">
        <v>733</v>
      </c>
      <c r="B165" s="79">
        <f>VLOOKUP(D165,Clubs!B:C,2,0)</f>
        <v>534</v>
      </c>
      <c r="C165" s="76">
        <v>23</v>
      </c>
      <c r="D165" s="80" t="s">
        <v>47</v>
      </c>
      <c r="E165" s="80" t="s">
        <v>785</v>
      </c>
      <c r="F165" s="80" t="str">
        <f>E165</f>
        <v>Monte Porreiro Promesas</v>
      </c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138"/>
      <c r="Z165" s="138"/>
      <c r="AA165" s="78"/>
      <c r="AB165" s="78"/>
      <c r="AC165" s="78"/>
      <c r="AD165" s="78">
        <v>13</v>
      </c>
      <c r="AE165" s="78"/>
      <c r="AF165" s="78" t="s">
        <v>605</v>
      </c>
      <c r="AG165" s="78" t="s">
        <v>153</v>
      </c>
      <c r="AH165" s="51"/>
      <c r="AI165" s="51"/>
      <c r="AJ165" s="51"/>
      <c r="AK165" s="51"/>
      <c r="AL165" s="51"/>
    </row>
    <row r="166" spans="1:38" ht="15.75" x14ac:dyDescent="0.25">
      <c r="A166" s="152" t="s">
        <v>735</v>
      </c>
      <c r="B166" s="152">
        <f>VLOOKUP(D166,Clubs!B:C,2,0)</f>
        <v>695</v>
      </c>
      <c r="C166" s="152">
        <v>21</v>
      </c>
      <c r="D166" s="154" t="s">
        <v>61</v>
      </c>
      <c r="E166" s="154" t="s">
        <v>722</v>
      </c>
      <c r="F166" s="154" t="s">
        <v>722</v>
      </c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138"/>
      <c r="Z166" s="138"/>
      <c r="AA166" s="78"/>
      <c r="AB166" s="78"/>
      <c r="AC166" s="78"/>
      <c r="AD166" s="78">
        <v>13</v>
      </c>
      <c r="AE166" s="78"/>
      <c r="AF166" s="155" t="s">
        <v>603</v>
      </c>
      <c r="AG166" s="169" t="s">
        <v>777</v>
      </c>
      <c r="AH166" s="171"/>
      <c r="AI166" s="171"/>
      <c r="AJ166" s="171"/>
      <c r="AK166" s="171"/>
      <c r="AL166" s="171"/>
    </row>
    <row r="167" spans="1:38" ht="15.75" x14ac:dyDescent="0.25">
      <c r="A167" s="79" t="s">
        <v>736</v>
      </c>
      <c r="B167" s="79">
        <f>VLOOKUP(D167,Clubs!B:C,2,0)</f>
        <v>10104</v>
      </c>
      <c r="C167" s="76">
        <v>23</v>
      </c>
      <c r="D167" s="80" t="s">
        <v>74</v>
      </c>
      <c r="E167" s="80" t="s">
        <v>723</v>
      </c>
      <c r="F167" s="80" t="str">
        <f t="shared" ref="F167:F174" si="0">E167</f>
        <v>C.T.M. Vigo Gym Body Gran Vía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138"/>
      <c r="Z167" s="138"/>
      <c r="AA167" s="78"/>
      <c r="AB167" s="78"/>
      <c r="AC167" s="78"/>
      <c r="AD167" s="78">
        <v>13</v>
      </c>
      <c r="AE167" s="78"/>
      <c r="AF167" s="78" t="s">
        <v>605</v>
      </c>
      <c r="AG167" s="78" t="s">
        <v>153</v>
      </c>
      <c r="AH167" s="51"/>
      <c r="AI167" s="51"/>
      <c r="AJ167" s="51"/>
      <c r="AK167" s="51"/>
      <c r="AL167" s="51"/>
    </row>
    <row r="168" spans="1:38" ht="15.75" x14ac:dyDescent="0.25">
      <c r="A168" s="158" t="s">
        <v>741</v>
      </c>
      <c r="B168" s="158">
        <f>VLOOKUP(D168,Clubs!B:C,2,0)</f>
        <v>10350</v>
      </c>
      <c r="C168" s="158">
        <v>20</v>
      </c>
      <c r="D168" s="159" t="s">
        <v>576</v>
      </c>
      <c r="E168" s="159" t="s">
        <v>779</v>
      </c>
      <c r="F168" s="159" t="str">
        <f t="shared" si="0"/>
        <v>Recreo Cultural de A Estrada "A"</v>
      </c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1"/>
      <c r="Z168" s="161"/>
      <c r="AA168" s="160"/>
      <c r="AB168" s="160"/>
      <c r="AC168" s="160"/>
      <c r="AD168" s="160">
        <v>13</v>
      </c>
      <c r="AE168" s="160"/>
      <c r="AF168" s="160" t="s">
        <v>602</v>
      </c>
      <c r="AG168" s="142" t="s">
        <v>405</v>
      </c>
      <c r="AH168" s="118"/>
      <c r="AI168" s="118"/>
      <c r="AJ168" s="118"/>
      <c r="AK168" s="118"/>
      <c r="AL168" s="118"/>
    </row>
    <row r="169" spans="1:38" ht="15.75" x14ac:dyDescent="0.25">
      <c r="A169" s="152" t="s">
        <v>742</v>
      </c>
      <c r="B169" s="152">
        <f>VLOOKUP(D169,Clubs!B:C,2,0)</f>
        <v>10341</v>
      </c>
      <c r="C169" s="153">
        <v>21</v>
      </c>
      <c r="D169" s="154" t="s">
        <v>567</v>
      </c>
      <c r="E169" s="154" t="s">
        <v>724</v>
      </c>
      <c r="F169" s="154" t="str">
        <f t="shared" si="0"/>
        <v>Concello de Mazaricos</v>
      </c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6"/>
      <c r="Z169" s="156"/>
      <c r="AA169" s="155"/>
      <c r="AB169" s="155"/>
      <c r="AC169" s="155"/>
      <c r="AD169" s="155">
        <v>13</v>
      </c>
      <c r="AE169" s="155"/>
      <c r="AF169" s="155" t="s">
        <v>603</v>
      </c>
      <c r="AG169" s="155" t="s">
        <v>777</v>
      </c>
      <c r="AH169" s="119"/>
      <c r="AI169" s="119"/>
      <c r="AJ169" s="119"/>
      <c r="AK169" s="119"/>
      <c r="AL169" s="119"/>
    </row>
    <row r="170" spans="1:38" ht="15.75" x14ac:dyDescent="0.25">
      <c r="A170" s="79" t="s">
        <v>744</v>
      </c>
      <c r="B170" s="79">
        <f>VLOOKUP(D170,Clubs!B:C,2,0)</f>
        <v>204</v>
      </c>
      <c r="C170" s="79">
        <v>23</v>
      </c>
      <c r="D170" s="80" t="s">
        <v>18</v>
      </c>
      <c r="E170" s="80" t="s">
        <v>725</v>
      </c>
      <c r="F170" s="80" t="str">
        <f t="shared" si="0"/>
        <v>Liceo Vilagarcía Alevín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138"/>
      <c r="Z170" s="138"/>
      <c r="AA170" s="78"/>
      <c r="AB170" s="78"/>
      <c r="AC170" s="78"/>
      <c r="AD170" s="78">
        <v>13</v>
      </c>
      <c r="AE170" s="78"/>
      <c r="AF170" s="78" t="s">
        <v>605</v>
      </c>
      <c r="AG170" s="78" t="s">
        <v>153</v>
      </c>
      <c r="AH170" s="51"/>
      <c r="AI170" s="51"/>
      <c r="AJ170" s="51"/>
      <c r="AK170" s="51"/>
      <c r="AL170" s="51"/>
    </row>
    <row r="171" spans="1:38" ht="15.75" x14ac:dyDescent="0.25">
      <c r="A171" s="79" t="s">
        <v>748</v>
      </c>
      <c r="B171" s="79">
        <f>VLOOKUP(D171,Clubs!B:C,2,0)</f>
        <v>10341</v>
      </c>
      <c r="C171" s="76">
        <v>23</v>
      </c>
      <c r="D171" s="80" t="s">
        <v>567</v>
      </c>
      <c r="E171" s="80" t="s">
        <v>789</v>
      </c>
      <c r="F171" s="80" t="str">
        <f t="shared" si="0"/>
        <v>Concello de Santa Comba</v>
      </c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138"/>
      <c r="Z171" s="138"/>
      <c r="AA171" s="78"/>
      <c r="AB171" s="78"/>
      <c r="AC171" s="78"/>
      <c r="AD171" s="78">
        <v>13</v>
      </c>
      <c r="AE171" s="78"/>
      <c r="AF171" s="78" t="s">
        <v>605</v>
      </c>
      <c r="AG171" s="78" t="s">
        <v>153</v>
      </c>
      <c r="AH171" s="51"/>
      <c r="AI171" s="51"/>
      <c r="AJ171" s="51"/>
      <c r="AK171" s="51"/>
      <c r="AL171" s="51"/>
    </row>
    <row r="172" spans="1:38" ht="15.75" x14ac:dyDescent="0.25">
      <c r="A172" s="79" t="s">
        <v>749</v>
      </c>
      <c r="B172" s="79">
        <f>VLOOKUP(D172,Clubs!B:C,2,0)</f>
        <v>10350</v>
      </c>
      <c r="C172" s="79">
        <v>23</v>
      </c>
      <c r="D172" s="80" t="s">
        <v>576</v>
      </c>
      <c r="E172" s="80" t="s">
        <v>727</v>
      </c>
      <c r="F172" s="80" t="str">
        <f t="shared" si="0"/>
        <v>Recreo Cultural de A Estrada "B"</v>
      </c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138"/>
      <c r="Z172" s="138"/>
      <c r="AA172" s="78"/>
      <c r="AB172" s="78"/>
      <c r="AC172" s="78"/>
      <c r="AD172" s="78">
        <v>13</v>
      </c>
      <c r="AE172" s="78"/>
      <c r="AF172" s="78" t="s">
        <v>605</v>
      </c>
      <c r="AG172" s="78" t="s">
        <v>153</v>
      </c>
      <c r="AH172" s="51"/>
      <c r="AI172" s="51"/>
      <c r="AJ172" s="51"/>
      <c r="AK172" s="51"/>
      <c r="AL172" s="51"/>
    </row>
    <row r="173" spans="1:38" ht="15.75" x14ac:dyDescent="0.25">
      <c r="A173" s="79" t="s">
        <v>752</v>
      </c>
      <c r="B173" s="79">
        <f>VLOOKUP(D173,Clubs!B:C,2,0)</f>
        <v>10223</v>
      </c>
      <c r="C173" s="76">
        <v>23</v>
      </c>
      <c r="D173" s="80" t="s">
        <v>568</v>
      </c>
      <c r="E173" s="80" t="s">
        <v>729</v>
      </c>
      <c r="F173" s="80" t="str">
        <f t="shared" si="0"/>
        <v>Caixa Rural Promesas CTMM</v>
      </c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138"/>
      <c r="Z173" s="138"/>
      <c r="AA173" s="78"/>
      <c r="AB173" s="78"/>
      <c r="AC173" s="78"/>
      <c r="AD173" s="78">
        <v>13</v>
      </c>
      <c r="AE173" s="78"/>
      <c r="AF173" s="78" t="s">
        <v>605</v>
      </c>
      <c r="AG173" s="78" t="s">
        <v>153</v>
      </c>
      <c r="AH173" s="51"/>
      <c r="AI173" s="51"/>
      <c r="AJ173" s="51"/>
      <c r="AK173" s="51"/>
      <c r="AL173" s="51"/>
    </row>
    <row r="174" spans="1:38" ht="15.75" x14ac:dyDescent="0.25">
      <c r="A174" s="152" t="s">
        <v>790</v>
      </c>
      <c r="B174" s="152">
        <f>VLOOKUP(D174,Clubs!B:C,2,0)</f>
        <v>117</v>
      </c>
      <c r="C174" s="153">
        <v>21</v>
      </c>
      <c r="D174" s="154" t="s">
        <v>9</v>
      </c>
      <c r="E174" s="154" t="s">
        <v>791</v>
      </c>
      <c r="F174" s="154" t="str">
        <f t="shared" si="0"/>
        <v>Pardavila T.M. Talleres Vitauto</v>
      </c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138"/>
      <c r="Z174" s="138"/>
      <c r="AA174" s="78"/>
      <c r="AB174" s="78"/>
      <c r="AC174" s="78"/>
      <c r="AD174" s="78">
        <v>13</v>
      </c>
      <c r="AE174" s="78"/>
      <c r="AF174" s="155" t="s">
        <v>603</v>
      </c>
      <c r="AG174" s="155" t="s">
        <v>777</v>
      </c>
      <c r="AH174" s="119"/>
      <c r="AI174" s="119"/>
      <c r="AJ174" s="119"/>
      <c r="AK174" s="119"/>
      <c r="AL174" s="119"/>
    </row>
    <row r="175" spans="1:38" ht="15.75" x14ac:dyDescent="0.25">
      <c r="A175" s="79" t="s">
        <v>805</v>
      </c>
      <c r="B175" s="79">
        <f>VLOOKUP(D175,Clubs!B:C,2,0)</f>
        <v>10045</v>
      </c>
      <c r="C175" s="76">
        <v>23</v>
      </c>
      <c r="D175" s="80" t="s">
        <v>72</v>
      </c>
      <c r="E175" s="80" t="s">
        <v>804</v>
      </c>
      <c r="F175" s="80" t="str">
        <f t="shared" ref="F175" si="1">E175</f>
        <v>Promesas TM Concello Ribadeo</v>
      </c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138"/>
      <c r="Z175" s="138"/>
      <c r="AA175" s="78"/>
      <c r="AB175" s="78"/>
      <c r="AC175" s="78"/>
      <c r="AD175" s="78">
        <v>13</v>
      </c>
      <c r="AE175" s="78"/>
      <c r="AF175" s="78" t="s">
        <v>605</v>
      </c>
      <c r="AG175" s="78" t="s">
        <v>153</v>
      </c>
      <c r="AH175" s="51"/>
      <c r="AI175" s="51"/>
      <c r="AJ175" s="51"/>
      <c r="AK175" s="51"/>
      <c r="AL175" s="51"/>
    </row>
    <row r="176" spans="1:38" ht="15.75" x14ac:dyDescent="0.25">
      <c r="A176" s="79" t="s">
        <v>807</v>
      </c>
      <c r="B176" s="79">
        <f>VLOOKUP(D176,Clubs!B:C,2,0)</f>
        <v>10386</v>
      </c>
      <c r="C176" s="76">
        <v>23</v>
      </c>
      <c r="D176" s="80" t="s">
        <v>808</v>
      </c>
      <c r="E176" s="80" t="s">
        <v>809</v>
      </c>
      <c r="F176" s="80" t="s">
        <v>810</v>
      </c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138"/>
      <c r="Z176" s="138"/>
      <c r="AA176" s="78"/>
      <c r="AB176" s="78"/>
      <c r="AC176" s="78"/>
      <c r="AD176" s="78">
        <v>13</v>
      </c>
      <c r="AE176" s="78"/>
      <c r="AF176" s="78" t="s">
        <v>605</v>
      </c>
      <c r="AG176" s="78" t="s">
        <v>153</v>
      </c>
      <c r="AH176" s="51"/>
      <c r="AI176" s="51"/>
      <c r="AJ176" s="51"/>
      <c r="AK176" s="51"/>
      <c r="AL176" s="51"/>
    </row>
    <row r="177" spans="1:38" ht="15.75" x14ac:dyDescent="0.25">
      <c r="A177" s="79" t="s">
        <v>811</v>
      </c>
      <c r="B177" s="79">
        <f>VLOOKUP(D177,Clubs!B:C,2,0)</f>
        <v>64</v>
      </c>
      <c r="C177" s="76">
        <v>23</v>
      </c>
      <c r="D177" s="80" t="s">
        <v>5</v>
      </c>
      <c r="E177" s="80" t="s">
        <v>812</v>
      </c>
      <c r="F177" s="80" t="str">
        <f t="shared" ref="F177:F185" si="2">E177</f>
        <v>Hípica Coruña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138"/>
      <c r="Z177" s="138"/>
      <c r="AA177" s="78"/>
      <c r="AB177" s="78"/>
      <c r="AC177" s="78"/>
      <c r="AD177" s="78">
        <v>13</v>
      </c>
      <c r="AE177" s="78"/>
      <c r="AF177" s="78" t="s">
        <v>605</v>
      </c>
      <c r="AG177" s="78" t="s">
        <v>153</v>
      </c>
      <c r="AH177" s="51"/>
      <c r="AI177" s="51"/>
      <c r="AJ177" s="51"/>
      <c r="AK177" s="51"/>
      <c r="AL177" s="51"/>
    </row>
    <row r="178" spans="1:38" ht="15.75" x14ac:dyDescent="0.25">
      <c r="A178" s="79" t="s">
        <v>813</v>
      </c>
      <c r="B178" s="79">
        <f>VLOOKUP(D178,Clubs!B:C,2,0)</f>
        <v>10355</v>
      </c>
      <c r="C178" s="76">
        <v>23</v>
      </c>
      <c r="D178" s="80" t="s">
        <v>573</v>
      </c>
      <c r="E178" s="80" t="s">
        <v>814</v>
      </c>
      <c r="F178" s="80" t="str">
        <f t="shared" si="2"/>
        <v>V.T.M. - Pinturas Figueiras</v>
      </c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138"/>
      <c r="Z178" s="138"/>
      <c r="AA178" s="78"/>
      <c r="AB178" s="78"/>
      <c r="AC178" s="78"/>
      <c r="AD178" s="78">
        <v>13</v>
      </c>
      <c r="AE178" s="78"/>
      <c r="AF178" s="78" t="s">
        <v>605</v>
      </c>
      <c r="AG178" s="78" t="s">
        <v>153</v>
      </c>
      <c r="AH178" s="51"/>
      <c r="AI178" s="51"/>
      <c r="AJ178" s="51"/>
      <c r="AK178" s="51"/>
      <c r="AL178" s="51"/>
    </row>
    <row r="179" spans="1:38" ht="15.75" x14ac:dyDescent="0.25">
      <c r="A179" s="79" t="s">
        <v>815</v>
      </c>
      <c r="B179" s="79">
        <f>VLOOKUP(D179,Clubs!B:C,2,0)</f>
        <v>10363</v>
      </c>
      <c r="C179" s="76">
        <v>23</v>
      </c>
      <c r="D179" s="80" t="s">
        <v>578</v>
      </c>
      <c r="E179" s="80" t="s">
        <v>634</v>
      </c>
      <c r="F179" s="80" t="str">
        <f t="shared" si="2"/>
        <v>S.D. A Baña</v>
      </c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138"/>
      <c r="Z179" s="138"/>
      <c r="AA179" s="78"/>
      <c r="AB179" s="78"/>
      <c r="AC179" s="78"/>
      <c r="AD179" s="78">
        <v>13</v>
      </c>
      <c r="AE179" s="78"/>
      <c r="AF179" s="78" t="s">
        <v>605</v>
      </c>
      <c r="AG179" s="78" t="s">
        <v>153</v>
      </c>
      <c r="AH179" s="51"/>
      <c r="AI179" s="51"/>
      <c r="AJ179" s="51"/>
      <c r="AK179" s="51"/>
      <c r="AL179" s="51"/>
    </row>
    <row r="180" spans="1:38" ht="15.75" x14ac:dyDescent="0.25">
      <c r="A180" s="79" t="s">
        <v>816</v>
      </c>
      <c r="B180" s="79">
        <f>VLOOKUP(D180,Clubs!B:C,2,0)</f>
        <v>10355</v>
      </c>
      <c r="C180" s="76">
        <v>23</v>
      </c>
      <c r="D180" s="80" t="s">
        <v>573</v>
      </c>
      <c r="E180" s="80" t="s">
        <v>817</v>
      </c>
      <c r="F180" s="80" t="str">
        <f t="shared" si="2"/>
        <v>V.T.M. - Pizzería Hilton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138"/>
      <c r="Z180" s="138"/>
      <c r="AA180" s="78"/>
      <c r="AB180" s="78"/>
      <c r="AC180" s="78"/>
      <c r="AD180" s="78">
        <v>13</v>
      </c>
      <c r="AE180" s="78"/>
      <c r="AF180" s="78" t="s">
        <v>605</v>
      </c>
      <c r="AG180" s="78" t="s">
        <v>153</v>
      </c>
      <c r="AH180" s="51"/>
      <c r="AI180" s="51"/>
      <c r="AJ180" s="51"/>
      <c r="AK180" s="51"/>
      <c r="AL180" s="51"/>
    </row>
    <row r="181" spans="1:38" ht="15.75" x14ac:dyDescent="0.25">
      <c r="A181" s="79" t="s">
        <v>818</v>
      </c>
      <c r="B181" s="79">
        <f>VLOOKUP(D181,Clubs!B:C,2,0)</f>
        <v>682</v>
      </c>
      <c r="C181" s="76">
        <v>23</v>
      </c>
      <c r="D181" s="80" t="s">
        <v>205</v>
      </c>
      <c r="E181" s="80" t="s">
        <v>819</v>
      </c>
      <c r="F181" s="80" t="str">
        <f t="shared" si="2"/>
        <v>Oroso TM Trastes</v>
      </c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138"/>
      <c r="Z181" s="138"/>
      <c r="AA181" s="78"/>
      <c r="AB181" s="78"/>
      <c r="AC181" s="78"/>
      <c r="AD181" s="78">
        <v>13</v>
      </c>
      <c r="AE181" s="78"/>
      <c r="AF181" s="78" t="s">
        <v>605</v>
      </c>
      <c r="AG181" s="78" t="s">
        <v>153</v>
      </c>
      <c r="AH181" s="51"/>
      <c r="AI181" s="51"/>
      <c r="AJ181" s="51"/>
      <c r="AK181" s="51"/>
      <c r="AL181" s="51"/>
    </row>
    <row r="182" spans="1:38" ht="15.75" x14ac:dyDescent="0.25">
      <c r="A182" s="76" t="s">
        <v>822</v>
      </c>
      <c r="B182" s="76">
        <f>VLOOKUP(D182,Clubs!B:C,2,0)</f>
        <v>10023</v>
      </c>
      <c r="C182" s="79">
        <v>23</v>
      </c>
      <c r="D182" s="81" t="s">
        <v>69</v>
      </c>
      <c r="E182" s="81" t="s">
        <v>821</v>
      </c>
      <c r="F182" s="81" t="str">
        <f t="shared" si="2"/>
        <v>Monteferreiros "C"</v>
      </c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138"/>
      <c r="Z182" s="138"/>
      <c r="AA182" s="78"/>
      <c r="AB182" s="78"/>
      <c r="AC182" s="78"/>
      <c r="AD182" s="78">
        <v>13</v>
      </c>
      <c r="AE182" s="78"/>
      <c r="AF182" s="78" t="s">
        <v>605</v>
      </c>
      <c r="AG182" s="78" t="s">
        <v>153</v>
      </c>
      <c r="AH182" s="51"/>
      <c r="AI182" s="51"/>
      <c r="AJ182" s="51"/>
      <c r="AK182" s="51"/>
      <c r="AL182" s="51"/>
    </row>
    <row r="183" spans="1:38" ht="15.75" x14ac:dyDescent="0.25">
      <c r="A183" s="76" t="s">
        <v>823</v>
      </c>
      <c r="B183" s="76">
        <f>VLOOKUP(D183,Clubs!B:C,2,0)</f>
        <v>10348</v>
      </c>
      <c r="C183" s="79">
        <v>23</v>
      </c>
      <c r="D183" s="81" t="s">
        <v>570</v>
      </c>
      <c r="E183" s="81" t="s">
        <v>825</v>
      </c>
      <c r="F183" s="81" t="str">
        <f t="shared" si="2"/>
        <v>T.M. C.R.C. Porriño "B"</v>
      </c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138"/>
      <c r="Z183" s="138"/>
      <c r="AA183" s="78"/>
      <c r="AB183" s="78"/>
      <c r="AC183" s="78"/>
      <c r="AD183" s="78">
        <v>13</v>
      </c>
      <c r="AE183" s="78"/>
      <c r="AF183" s="78" t="s">
        <v>605</v>
      </c>
      <c r="AG183" s="78" t="s">
        <v>153</v>
      </c>
      <c r="AH183" s="51"/>
      <c r="AI183" s="51"/>
      <c r="AJ183" s="51"/>
      <c r="AK183" s="51"/>
      <c r="AL183" s="51"/>
    </row>
    <row r="184" spans="1:38" ht="15.75" x14ac:dyDescent="0.25">
      <c r="A184" s="76" t="s">
        <v>827</v>
      </c>
      <c r="B184" s="76">
        <f>VLOOKUP(D184,Clubs!B:C,2,0)</f>
        <v>43</v>
      </c>
      <c r="C184" s="79">
        <v>23</v>
      </c>
      <c r="D184" s="81" t="s">
        <v>4</v>
      </c>
      <c r="E184" s="81" t="s">
        <v>828</v>
      </c>
      <c r="F184" s="81" t="str">
        <f t="shared" si="2"/>
        <v>Relojería Enrique</v>
      </c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138"/>
      <c r="Z184" s="138"/>
      <c r="AA184" s="78"/>
      <c r="AB184" s="78"/>
      <c r="AC184" s="78"/>
      <c r="AD184" s="78">
        <v>13</v>
      </c>
      <c r="AE184" s="78"/>
      <c r="AF184" s="78" t="s">
        <v>605</v>
      </c>
      <c r="AG184" s="78" t="s">
        <v>153</v>
      </c>
      <c r="AH184" s="51"/>
      <c r="AI184" s="51"/>
      <c r="AJ184" s="51"/>
      <c r="AK184" s="51"/>
      <c r="AL184" s="51"/>
    </row>
    <row r="185" spans="1:38" ht="15.75" x14ac:dyDescent="0.25">
      <c r="A185" s="76" t="s">
        <v>829</v>
      </c>
      <c r="B185" s="76">
        <f>VLOOKUP(D185,Clubs!B:C,2,0)</f>
        <v>10348</v>
      </c>
      <c r="C185" s="79">
        <v>23</v>
      </c>
      <c r="D185" s="81" t="s">
        <v>570</v>
      </c>
      <c r="E185" s="81" t="s">
        <v>830</v>
      </c>
      <c r="F185" s="81" t="str">
        <f t="shared" si="2"/>
        <v>T.M. C.R.C. Porriño "C"</v>
      </c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138"/>
      <c r="Z185" s="138"/>
      <c r="AA185" s="78"/>
      <c r="AB185" s="78"/>
      <c r="AC185" s="78"/>
      <c r="AD185" s="78">
        <v>13</v>
      </c>
      <c r="AE185" s="78"/>
      <c r="AF185" s="78" t="s">
        <v>605</v>
      </c>
      <c r="AG185" s="78" t="s">
        <v>153</v>
      </c>
      <c r="AH185" s="51"/>
      <c r="AI185" s="51"/>
      <c r="AJ185" s="51"/>
      <c r="AK185" s="51"/>
      <c r="AL185" s="51"/>
    </row>
    <row r="186" spans="1:38" ht="15.75" x14ac:dyDescent="0.25">
      <c r="A186" s="79" t="s">
        <v>831</v>
      </c>
      <c r="B186" s="79">
        <f>VLOOKUP(D186,Clubs!B:C,2,0)</f>
        <v>117</v>
      </c>
      <c r="C186" s="76">
        <v>23</v>
      </c>
      <c r="D186" s="80" t="s">
        <v>9</v>
      </c>
      <c r="E186" s="80" t="s">
        <v>832</v>
      </c>
      <c r="F186" s="80" t="str">
        <f t="shared" ref="F186" si="3">E186</f>
        <v>Pardavila T.M. Tapería Os Cen Gaiteiros</v>
      </c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138"/>
      <c r="Z186" s="138"/>
      <c r="AA186" s="78"/>
      <c r="AB186" s="78"/>
      <c r="AC186" s="78"/>
      <c r="AD186" s="78">
        <v>13</v>
      </c>
      <c r="AE186" s="78"/>
      <c r="AF186" s="78" t="s">
        <v>605</v>
      </c>
      <c r="AG186" s="78" t="s">
        <v>153</v>
      </c>
      <c r="AH186" s="51"/>
      <c r="AI186" s="51"/>
      <c r="AJ186" s="51"/>
      <c r="AK186" s="51"/>
      <c r="AL186" s="5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Clubs!$B$2:$B$53</xm:f>
          </x14:formula1>
          <xm:sqref>D2:D186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2"/>
  <sheetViews>
    <sheetView tabSelected="1" zoomScale="115" zoomScaleNormal="115" workbookViewId="0">
      <selection activeCell="C7" sqref="C7:E7"/>
    </sheetView>
  </sheetViews>
  <sheetFormatPr baseColWidth="10" defaultRowHeight="15" x14ac:dyDescent="0.25"/>
  <cols>
    <col min="1" max="1" width="2.7109375" customWidth="1"/>
    <col min="5" max="5" width="15.85546875" customWidth="1"/>
    <col min="7" max="7" width="11.140625" bestFit="1" customWidth="1"/>
    <col min="8" max="8" width="10.7109375" customWidth="1"/>
    <col min="10" max="10" width="5.85546875" customWidth="1"/>
    <col min="11" max="11" width="18" customWidth="1"/>
  </cols>
  <sheetData>
    <row r="1" spans="2:12" ht="30" customHeight="1" x14ac:dyDescent="0.25">
      <c r="D1" s="49" t="s">
        <v>515</v>
      </c>
      <c r="E1" s="45"/>
      <c r="F1" s="45"/>
      <c r="G1" s="45"/>
      <c r="H1" s="46"/>
      <c r="I1" s="46"/>
      <c r="J1" s="46"/>
      <c r="K1" s="46"/>
      <c r="L1" s="46"/>
    </row>
    <row r="2" spans="2:12" ht="19.899999999999999" customHeight="1" x14ac:dyDescent="0.25">
      <c r="D2" s="45" t="s">
        <v>586</v>
      </c>
      <c r="E2" s="45"/>
      <c r="F2" s="45"/>
      <c r="G2" s="45"/>
      <c r="H2" s="47"/>
      <c r="I2" s="47"/>
      <c r="J2" s="47"/>
      <c r="K2" s="47"/>
      <c r="L2" s="47"/>
    </row>
    <row r="3" spans="2:12" ht="19.899999999999999" customHeight="1" x14ac:dyDescent="0.25">
      <c r="D3" s="45" t="s">
        <v>579</v>
      </c>
      <c r="E3" s="45"/>
      <c r="F3" s="45"/>
      <c r="G3" s="45"/>
      <c r="H3" s="47"/>
      <c r="I3" s="47"/>
      <c r="J3" s="47"/>
      <c r="K3" s="47"/>
      <c r="L3" s="47"/>
    </row>
    <row r="4" spans="2:12" ht="19.899999999999999" customHeight="1" x14ac:dyDescent="0.25">
      <c r="D4" s="45" t="s">
        <v>516</v>
      </c>
      <c r="E4" s="45"/>
      <c r="F4" s="45"/>
      <c r="G4" s="45"/>
      <c r="H4" s="48"/>
      <c r="I4" s="48"/>
      <c r="J4" s="48"/>
      <c r="K4" s="48"/>
      <c r="L4" s="48"/>
    </row>
    <row r="6" spans="2:12" ht="33.75" x14ac:dyDescent="0.25">
      <c r="B6" s="180" t="s">
        <v>517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2:12" x14ac:dyDescent="0.25">
      <c r="B7" s="2" t="s">
        <v>1</v>
      </c>
      <c r="C7" s="187"/>
      <c r="D7" s="188"/>
      <c r="E7" s="188"/>
      <c r="F7" s="189" t="s">
        <v>583</v>
      </c>
      <c r="G7" s="190"/>
      <c r="H7" s="190"/>
      <c r="I7" s="190"/>
      <c r="J7" s="190"/>
      <c r="K7" s="191"/>
      <c r="L7" s="3"/>
    </row>
    <row r="8" spans="2:12" x14ac:dyDescent="0.25">
      <c r="B8" s="181" t="s">
        <v>580</v>
      </c>
      <c r="C8" s="181"/>
      <c r="D8" s="184"/>
      <c r="E8" s="185"/>
      <c r="F8" s="186"/>
      <c r="G8" s="2" t="s">
        <v>609</v>
      </c>
      <c r="H8" s="50"/>
      <c r="I8" s="181" t="s">
        <v>585</v>
      </c>
      <c r="J8" s="181"/>
      <c r="K8" s="182"/>
      <c r="L8" s="182"/>
    </row>
    <row r="9" spans="2:12" x14ac:dyDescent="0.25">
      <c r="B9" s="2" t="s">
        <v>102</v>
      </c>
      <c r="C9" s="195"/>
      <c r="D9" s="195"/>
      <c r="E9" s="195"/>
      <c r="F9" s="195"/>
      <c r="G9" s="2" t="s">
        <v>584</v>
      </c>
      <c r="H9" s="196"/>
      <c r="I9" s="196"/>
      <c r="J9" s="196"/>
      <c r="K9" s="196"/>
      <c r="L9" s="196"/>
    </row>
    <row r="10" spans="2:12" x14ac:dyDescent="0.25">
      <c r="B10" s="2" t="s">
        <v>581</v>
      </c>
      <c r="C10" s="195"/>
      <c r="D10" s="195"/>
      <c r="E10" s="195"/>
      <c r="F10" s="195"/>
      <c r="G10" s="195"/>
      <c r="H10" s="2" t="s">
        <v>81</v>
      </c>
      <c r="I10" s="195"/>
      <c r="J10" s="195"/>
      <c r="K10" s="2" t="s">
        <v>83</v>
      </c>
      <c r="L10" s="3"/>
    </row>
    <row r="11" spans="2:12" x14ac:dyDescent="0.25">
      <c r="B11" s="2" t="s">
        <v>582</v>
      </c>
      <c r="C11" s="197"/>
      <c r="D11" s="197"/>
      <c r="E11" s="197"/>
      <c r="F11" s="197"/>
      <c r="G11" s="197"/>
      <c r="H11" s="2" t="s">
        <v>512</v>
      </c>
      <c r="I11" s="192" t="str">
        <f>IFERROR(VLOOKUP(C7,Clubs!$B:$C,2,0),"")</f>
        <v/>
      </c>
      <c r="J11" s="193"/>
      <c r="K11" s="193"/>
      <c r="L11" s="194"/>
    </row>
    <row r="13" spans="2:12" x14ac:dyDescent="0.25">
      <c r="B13" s="198"/>
      <c r="C13" s="198"/>
      <c r="D13" s="199" t="s">
        <v>522</v>
      </c>
      <c r="E13" s="199"/>
      <c r="F13" s="199"/>
      <c r="G13" s="199"/>
      <c r="H13" s="199"/>
      <c r="I13" s="199"/>
      <c r="J13" s="199"/>
      <c r="K13" s="199"/>
      <c r="L13" s="199"/>
    </row>
    <row r="14" spans="2:12" x14ac:dyDescent="0.25">
      <c r="B14" s="198"/>
      <c r="C14" s="198"/>
      <c r="D14" s="199"/>
      <c r="E14" s="199"/>
      <c r="F14" s="199"/>
      <c r="G14" s="199"/>
      <c r="H14" s="199"/>
      <c r="I14" s="199"/>
      <c r="J14" s="199"/>
      <c r="K14" s="199"/>
      <c r="L14" s="199"/>
    </row>
    <row r="16" spans="2:12" x14ac:dyDescent="0.25">
      <c r="B16" s="4" t="s">
        <v>523</v>
      </c>
      <c r="C16" s="5"/>
      <c r="D16" s="6"/>
      <c r="E16" s="6"/>
      <c r="F16" s="6"/>
      <c r="G16" s="6"/>
      <c r="H16" s="6"/>
      <c r="I16" s="6"/>
      <c r="J16" s="6"/>
      <c r="K16" s="6"/>
      <c r="L16" s="7"/>
    </row>
    <row r="17" spans="2:12" x14ac:dyDescent="0.25">
      <c r="B17" s="8" t="s">
        <v>524</v>
      </c>
      <c r="C17" s="1"/>
      <c r="D17" s="1"/>
      <c r="E17" s="1"/>
      <c r="F17" s="1"/>
      <c r="G17" s="1"/>
      <c r="H17" s="1"/>
      <c r="I17" s="1"/>
      <c r="J17" s="1"/>
      <c r="K17" s="1"/>
      <c r="L17" s="9"/>
    </row>
    <row r="18" spans="2:12" x14ac:dyDescent="0.25">
      <c r="B18" s="10" t="s">
        <v>525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20" spans="2:12" ht="49.9" customHeight="1" x14ac:dyDescent="0.25">
      <c r="B20" s="183" t="s">
        <v>526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</row>
    <row r="22" spans="2:12" ht="60" customHeight="1" x14ac:dyDescent="0.25">
      <c r="B22" s="183" t="s">
        <v>527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</sheetData>
  <sheetProtection algorithmName="SHA-512" hashValue="9j2jl6fNJwMacnGZUd9/r28ngLJTyU1RBOzziKmwUvBzx+zS+6uJhyk/FUL3/iNFLC2sZ1qrb70bsoa2PVLxvA==" saltValue="dh6ftc0eI3qI81XIIJc8Pw==" spinCount="100000" sheet="1" objects="1" scenarios="1"/>
  <mergeCells count="17">
    <mergeCell ref="B22:L22"/>
    <mergeCell ref="D8:F8"/>
    <mergeCell ref="C7:E7"/>
    <mergeCell ref="F7:K7"/>
    <mergeCell ref="I11:L11"/>
    <mergeCell ref="C9:F9"/>
    <mergeCell ref="H9:L9"/>
    <mergeCell ref="C10:G10"/>
    <mergeCell ref="I10:J10"/>
    <mergeCell ref="C11:G11"/>
    <mergeCell ref="B13:C14"/>
    <mergeCell ref="D13:L14"/>
    <mergeCell ref="B6:L6"/>
    <mergeCell ref="B8:C8"/>
    <mergeCell ref="I8:J8"/>
    <mergeCell ref="K8:L8"/>
    <mergeCell ref="B20:L20"/>
  </mergeCells>
  <dataValidations count="1">
    <dataValidation type="list" allowBlank="1" showInputMessage="1" showErrorMessage="1" sqref="B13:C14" xr:uid="{00000000-0002-0000-0200-000000000000}">
      <formula1>"X"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Clubs!$B$2:$B$53</xm:f>
          </x14:formula1>
          <xm:sqref>C7:E7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5"/>
  <sheetViews>
    <sheetView zoomScaleNormal="100" workbookViewId="0">
      <selection sqref="A1:F1"/>
    </sheetView>
  </sheetViews>
  <sheetFormatPr baseColWidth="10" defaultRowHeight="15" x14ac:dyDescent="0.25"/>
  <cols>
    <col min="1" max="1" width="10.7109375" bestFit="1" customWidth="1"/>
    <col min="2" max="2" width="3.140625" bestFit="1" customWidth="1"/>
    <col min="3" max="3" width="45.28515625" bestFit="1" customWidth="1"/>
    <col min="4" max="4" width="8.28515625" bestFit="1" customWidth="1"/>
    <col min="5" max="5" width="42.28515625" bestFit="1" customWidth="1"/>
    <col min="6" max="6" width="12.7109375" bestFit="1" customWidth="1"/>
    <col min="7" max="7" width="13.28515625" bestFit="1" customWidth="1"/>
  </cols>
  <sheetData>
    <row r="1" spans="1:6" ht="31.5" x14ac:dyDescent="0.5">
      <c r="A1" s="200" t="s">
        <v>594</v>
      </c>
      <c r="B1" s="200"/>
      <c r="C1" s="200"/>
      <c r="D1" s="200"/>
      <c r="E1" s="200"/>
      <c r="F1" s="200"/>
    </row>
    <row r="2" spans="1:6" x14ac:dyDescent="0.25">
      <c r="A2" s="235" t="s">
        <v>511</v>
      </c>
      <c r="B2" s="235" t="s">
        <v>833</v>
      </c>
      <c r="C2" s="235" t="s">
        <v>77</v>
      </c>
      <c r="D2" s="235" t="s">
        <v>512</v>
      </c>
      <c r="E2" s="235" t="s">
        <v>1</v>
      </c>
      <c r="F2" s="235" t="s">
        <v>587</v>
      </c>
    </row>
    <row r="3" spans="1:6" x14ac:dyDescent="0.25">
      <c r="A3" s="120" t="s">
        <v>763</v>
      </c>
      <c r="B3" s="120">
        <v>1</v>
      </c>
      <c r="C3" s="121" t="str">
        <f>VLOOKUP(A3,Equipos!A:F,5,0)</f>
        <v>Mercantil Vigo Tenis de Mesa</v>
      </c>
      <c r="D3" s="122">
        <f>VLOOKUP(A3,Equipos!A:F,2,0)</f>
        <v>235</v>
      </c>
      <c r="E3" s="123" t="str">
        <f>VLOOKUP(A3,Equipos!A:F,4,0)</f>
        <v>CIRCULO MERCANTIL DE VIGO</v>
      </c>
      <c r="F3" s="121" t="s">
        <v>588</v>
      </c>
    </row>
    <row r="4" spans="1:6" x14ac:dyDescent="0.25">
      <c r="A4" s="120">
        <v>10573</v>
      </c>
      <c r="B4" s="120">
        <v>2</v>
      </c>
      <c r="C4" s="121" t="str">
        <f>VLOOKUP(A4,Equipos!A:F,5,0)</f>
        <v>Vilagarcía TM</v>
      </c>
      <c r="D4" s="122">
        <f>VLOOKUP(A4,Equipos!A:F,2,0)</f>
        <v>204</v>
      </c>
      <c r="E4" s="123" t="str">
        <f>VLOOKUP(A4,Equipos!A:F,4,0)</f>
        <v>LICEO CASINO DE VILLAGARCIA</v>
      </c>
      <c r="F4" s="121" t="s">
        <v>588</v>
      </c>
    </row>
    <row r="5" spans="1:6" x14ac:dyDescent="0.25">
      <c r="A5" s="120">
        <v>796</v>
      </c>
      <c r="B5" s="120">
        <v>3</v>
      </c>
      <c r="C5" s="121" t="str">
        <f>VLOOKUP(A5,Equipos!A:F,5,0)</f>
        <v>C.T.M. Coruña</v>
      </c>
      <c r="D5" s="122">
        <f>VLOOKUP(A5,Equipos!A:F,2,0)</f>
        <v>67</v>
      </c>
      <c r="E5" s="123" t="str">
        <f>VLOOKUP(A5,Equipos!A:F,4,0)</f>
        <v>CLUB TENIS DE MESA CORUÑA</v>
      </c>
      <c r="F5" s="121" t="s">
        <v>588</v>
      </c>
    </row>
    <row r="6" spans="1:6" x14ac:dyDescent="0.25">
      <c r="A6" s="120" t="s">
        <v>769</v>
      </c>
      <c r="B6" s="120">
        <v>4</v>
      </c>
      <c r="C6" s="121" t="str">
        <f>VLOOKUP(A6,Equipos!A:F,5,0)</f>
        <v>Dez Portas - Grao de Ouro</v>
      </c>
      <c r="D6" s="122">
        <f>VLOOKUP(A6,Equipos!A:F,2,0)</f>
        <v>703</v>
      </c>
      <c r="E6" s="123" t="str">
        <f>VLOOKUP(A6,Equipos!A:F,4,0)</f>
        <v>CLUBE DEPORTIVO DEZPORTAS LUGO T.M.</v>
      </c>
      <c r="F6" s="121" t="s">
        <v>588</v>
      </c>
    </row>
    <row r="7" spans="1:6" x14ac:dyDescent="0.25">
      <c r="A7" s="120" t="s">
        <v>759</v>
      </c>
      <c r="B7" s="120">
        <v>5</v>
      </c>
      <c r="C7" s="121" t="str">
        <f>VLOOKUP(A7,Equipos!A:F,5,0)</f>
        <v>S.D. Ribadeo Carneros TTPRO</v>
      </c>
      <c r="D7" s="122">
        <f>VLOOKUP(A7,Equipos!A:F,2,0)</f>
        <v>10045</v>
      </c>
      <c r="E7" s="123" t="str">
        <f>VLOOKUP(A7,Equipos!A:F,4,0)</f>
        <v>SOCIEDAD DEPORTIVA RIBADEO</v>
      </c>
      <c r="F7" s="121" t="s">
        <v>588</v>
      </c>
    </row>
    <row r="8" spans="1:6" x14ac:dyDescent="0.25">
      <c r="A8" s="120" t="s">
        <v>648</v>
      </c>
      <c r="B8" s="120">
        <v>6</v>
      </c>
      <c r="C8" s="121" t="str">
        <f>VLOOKUP(A8,Equipos!A:F,5,0)</f>
        <v>Afer Formación de Rábade</v>
      </c>
      <c r="D8" s="122">
        <f>VLOOKUP(A8,Equipos!A:F,2,0)</f>
        <v>702</v>
      </c>
      <c r="E8" s="123" t="str">
        <f>VLOOKUP(A8,Equipos!A:F,4,0)</f>
        <v>CLUB DEPORTIVO TERRAS DA CHAIRA</v>
      </c>
      <c r="F8" s="121" t="s">
        <v>588</v>
      </c>
    </row>
    <row r="9" spans="1:6" x14ac:dyDescent="0.25">
      <c r="A9" s="120" t="s">
        <v>636</v>
      </c>
      <c r="B9" s="120">
        <v>7</v>
      </c>
      <c r="C9" s="121" t="str">
        <f>VLOOKUP(A9,Equipos!A:F,5,0)</f>
        <v>Hotel Chips Narón</v>
      </c>
      <c r="D9" s="122">
        <f>VLOOKUP(A9,Equipos!A:F,2,0)</f>
        <v>518</v>
      </c>
      <c r="E9" s="123" t="str">
        <f>VLOOKUP(A9,Equipos!A:F,4,0)</f>
        <v>CLUB SAN XOAN TENIS DE MESA</v>
      </c>
      <c r="F9" s="121" t="s">
        <v>588</v>
      </c>
    </row>
    <row r="10" spans="1:6" x14ac:dyDescent="0.25">
      <c r="A10" s="120" t="s">
        <v>598</v>
      </c>
      <c r="B10" s="120">
        <v>8</v>
      </c>
      <c r="C10" s="121" t="str">
        <f>VLOOKUP(A10,Equipos!A:F,5,0)</f>
        <v>Dez Portas Lugauto Porta Falsa</v>
      </c>
      <c r="D10" s="122">
        <f>VLOOKUP(A10,Equipos!A:F,2,0)</f>
        <v>703</v>
      </c>
      <c r="E10" s="123" t="str">
        <f>VLOOKUP(A10,Equipos!A:F,4,0)</f>
        <v>CLUBE DEPORTIVO DEZPORTAS LUGO T.M.</v>
      </c>
      <c r="F10" s="121" t="s">
        <v>588</v>
      </c>
    </row>
    <row r="11" spans="1:6" x14ac:dyDescent="0.25">
      <c r="A11" s="120" t="s">
        <v>638</v>
      </c>
      <c r="B11" s="120">
        <v>9</v>
      </c>
      <c r="C11" s="121" t="str">
        <f>VLOOKUP(A11,Equipos!A:F,5,0)</f>
        <v>San Xoán T.M.</v>
      </c>
      <c r="D11" s="122">
        <f>VLOOKUP(A11,Equipos!A:F,2,0)</f>
        <v>518</v>
      </c>
      <c r="E11" s="123" t="str">
        <f>VLOOKUP(A11,Equipos!A:F,4,0)</f>
        <v>CLUB SAN XOAN TENIS DE MESA</v>
      </c>
      <c r="F11" s="121" t="s">
        <v>588</v>
      </c>
    </row>
    <row r="12" spans="1:6" x14ac:dyDescent="0.25">
      <c r="A12" s="120" t="s">
        <v>654</v>
      </c>
      <c r="B12" s="120">
        <v>10</v>
      </c>
      <c r="C12" s="121" t="str">
        <f>VLOOKUP(A12,Equipos!A:F,5,0)</f>
        <v>Arteal Ventanas</v>
      </c>
      <c r="D12" s="122">
        <f>VLOOKUP(A12,Equipos!A:F,2,0)</f>
        <v>175</v>
      </c>
      <c r="E12" s="123" t="str">
        <f>VLOOKUP(A12,Equipos!A:F,4,0)</f>
        <v>ARTEAL TENIS DE MESA</v>
      </c>
      <c r="F12" s="121" t="s">
        <v>588</v>
      </c>
    </row>
    <row r="13" spans="1:6" x14ac:dyDescent="0.25">
      <c r="A13" s="120" t="s">
        <v>649</v>
      </c>
      <c r="B13" s="120">
        <v>11</v>
      </c>
      <c r="C13" s="121" t="str">
        <f>VLOOKUP(A13,Equipos!A:F,5,0)</f>
        <v>A.D. Dubratambre</v>
      </c>
      <c r="D13" s="122">
        <f>VLOOKUP(A13,Equipos!A:F,2,0)</f>
        <v>210</v>
      </c>
      <c r="E13" s="123" t="str">
        <f>VLOOKUP(A13,Equipos!A:F,4,0)</f>
        <v>AGRUPACION DEPORTIVA DUBRATAMBRE</v>
      </c>
      <c r="F13" s="121" t="s">
        <v>588</v>
      </c>
    </row>
    <row r="14" spans="1:6" x14ac:dyDescent="0.25">
      <c r="A14" s="120" t="s">
        <v>653</v>
      </c>
      <c r="B14" s="120">
        <v>12</v>
      </c>
      <c r="C14" s="121" t="str">
        <f>VLOOKUP(A14,Equipos!A:F,5,0)</f>
        <v>Veteranos Expectorantes</v>
      </c>
      <c r="D14" s="122">
        <f>VLOOKUP(A14,Equipos!A:F,2,0)</f>
        <v>664</v>
      </c>
      <c r="E14" s="123" t="str">
        <f>VLOOKUP(A14,Equipos!A:F,4,0)</f>
        <v>LICEO CASINO DE TUY</v>
      </c>
      <c r="F14" s="121" t="s">
        <v>588</v>
      </c>
    </row>
    <row r="15" spans="1:6" x14ac:dyDescent="0.25">
      <c r="A15" s="120" t="s">
        <v>406</v>
      </c>
      <c r="B15" s="120">
        <v>13</v>
      </c>
      <c r="C15" s="121" t="str">
        <f>VLOOKUP(A15,Equipos!A:F,5,0)</f>
        <v>Helios Asesoría Serinte</v>
      </c>
      <c r="D15" s="122">
        <f>VLOOKUP(A15,Equipos!A:F,2,0)</f>
        <v>442</v>
      </c>
      <c r="E15" s="123" t="str">
        <f>VLOOKUP(A15,Equipos!A:F,4,0)</f>
        <v>S.C.D.R HELIOS-BEMBRIVE</v>
      </c>
      <c r="F15" s="121" t="s">
        <v>588</v>
      </c>
    </row>
    <row r="16" spans="1:6" x14ac:dyDescent="0.25">
      <c r="A16" s="120" t="s">
        <v>596</v>
      </c>
      <c r="B16" s="120">
        <v>14</v>
      </c>
      <c r="C16" s="121" t="str">
        <f>VLOOKUP(A16,Equipos!A:F,5,0)</f>
        <v>Conxo T.M.</v>
      </c>
      <c r="D16" s="122">
        <f>VLOOKUP(A16,Equipos!A:F,2,0)</f>
        <v>444</v>
      </c>
      <c r="E16" s="123" t="str">
        <f>VLOOKUP(A16,Equipos!A:F,4,0)</f>
        <v>CONXO TENIS DE MESA</v>
      </c>
      <c r="F16" s="121" t="s">
        <v>588</v>
      </c>
    </row>
    <row r="17" spans="1:6" x14ac:dyDescent="0.25">
      <c r="A17" s="120" t="s">
        <v>637</v>
      </c>
      <c r="B17" s="120">
        <v>15</v>
      </c>
      <c r="C17" s="121" t="str">
        <f>VLOOKUP(A17,Equipos!A:F,5,0)</f>
        <v>C.T.M. Lalín</v>
      </c>
      <c r="D17" s="122">
        <f>VLOOKUP(A17,Equipos!A:F,2,0)</f>
        <v>535</v>
      </c>
      <c r="E17" s="123" t="str">
        <f>VLOOKUP(A17,Equipos!A:F,4,0)</f>
        <v>CLUB TENIS DE MESA LALIN</v>
      </c>
      <c r="F17" s="121" t="s">
        <v>588</v>
      </c>
    </row>
    <row r="18" spans="1:6" x14ac:dyDescent="0.25">
      <c r="A18" s="120" t="s">
        <v>761</v>
      </c>
      <c r="B18" s="120">
        <v>16</v>
      </c>
      <c r="C18" s="121" t="str">
        <f>VLOOKUP(A18,Equipos!A:F,5,0)</f>
        <v>Breogán Oleiros "C"</v>
      </c>
      <c r="D18" s="122">
        <f>VLOOKUP(A18,Equipos!A:F,2,0)</f>
        <v>567</v>
      </c>
      <c r="E18" s="123" t="str">
        <f>VLOOKUP(A18,Equipos!A:F,4,0)</f>
        <v>CLUB TENIS DE MESA BREOGAN - OLEIROS</v>
      </c>
      <c r="F18" s="121" t="s">
        <v>588</v>
      </c>
    </row>
    <row r="19" spans="1:6" x14ac:dyDescent="0.25">
      <c r="A19" s="120" t="s">
        <v>668</v>
      </c>
      <c r="B19" s="120">
        <v>17</v>
      </c>
      <c r="C19" s="121" t="str">
        <f>VLOOKUP(A19,Equipos!A:F,5,0)</f>
        <v>Audio Clinic CTM Milagrosa</v>
      </c>
      <c r="D19" s="122">
        <f>VLOOKUP(A19,Equipos!A:F,2,0)</f>
        <v>10223</v>
      </c>
      <c r="E19" s="123" t="str">
        <f>VLOOKUP(A19,Equipos!A:F,4,0)</f>
        <v>AGRUPACION DEPORTIVA XUVENIL MILAGROSA</v>
      </c>
      <c r="F19" s="121" t="s">
        <v>588</v>
      </c>
    </row>
    <row r="20" spans="1:6" x14ac:dyDescent="0.25">
      <c r="A20" s="120" t="s">
        <v>760</v>
      </c>
      <c r="B20" s="120">
        <v>18</v>
      </c>
      <c r="C20" s="121" t="str">
        <f>VLOOKUP(A20,Equipos!A:F,5,0)</f>
        <v>T.D.M. San Ciprián Cervo</v>
      </c>
      <c r="D20" s="122">
        <f>VLOOKUP(A20,Equipos!A:F,2,0)</f>
        <v>10233</v>
      </c>
      <c r="E20" s="123" t="str">
        <f>VLOOKUP(A20,Equipos!A:F,4,0)</f>
        <v>CLUB TENIS DE MESA SAN CIPRIAN</v>
      </c>
      <c r="F20" s="121" t="s">
        <v>588</v>
      </c>
    </row>
    <row r="21" spans="1:6" x14ac:dyDescent="0.25">
      <c r="A21" s="120" t="s">
        <v>658</v>
      </c>
      <c r="B21" s="120">
        <v>19</v>
      </c>
      <c r="C21" s="121" t="str">
        <f>VLOOKUP(A21,Equipos!A:F,5,0)</f>
        <v>Monte Porreiro Mixto</v>
      </c>
      <c r="D21" s="122">
        <f>VLOOKUP(A21,Equipos!A:F,2,0)</f>
        <v>534</v>
      </c>
      <c r="E21" s="123" t="str">
        <f>VLOOKUP(A21,Equipos!A:F,4,0)</f>
        <v>CLUB MONTE PORREIRO</v>
      </c>
      <c r="F21" s="121" t="s">
        <v>588</v>
      </c>
    </row>
    <row r="22" spans="1:6" x14ac:dyDescent="0.25">
      <c r="A22" s="120" t="s">
        <v>740</v>
      </c>
      <c r="B22" s="120">
        <v>20</v>
      </c>
      <c r="C22" s="121" t="str">
        <f>VLOOKUP(A22,Equipos!A:F,5,0)</f>
        <v>Oroso T.M. Hotel Santa Cruz</v>
      </c>
      <c r="D22" s="122">
        <f>VLOOKUP(A22,Equipos!A:F,2,0)</f>
        <v>682</v>
      </c>
      <c r="E22" s="123" t="str">
        <f>VLOOKUP(A22,Equipos!A:F,4,0)</f>
        <v>CLUB OROSO TM</v>
      </c>
      <c r="F22" s="121" t="s">
        <v>588</v>
      </c>
    </row>
    <row r="23" spans="1:6" x14ac:dyDescent="0.25">
      <c r="A23" s="120" t="s">
        <v>741</v>
      </c>
      <c r="B23" s="120">
        <v>21</v>
      </c>
      <c r="C23" s="121" t="str">
        <f>VLOOKUP(A23,Equipos!A:F,5,0)</f>
        <v>Recreo Cultural de A Estrada "A"</v>
      </c>
      <c r="D23" s="122">
        <f>VLOOKUP(A23,Equipos!A:F,2,0)</f>
        <v>10350</v>
      </c>
      <c r="E23" s="123" t="str">
        <f>VLOOKUP(A23,Equipos!A:F,4,0)</f>
        <v>RECREO CULTURAL DE A ESTRADA</v>
      </c>
      <c r="F23" s="121" t="s">
        <v>588</v>
      </c>
    </row>
    <row r="24" spans="1:6" x14ac:dyDescent="0.25">
      <c r="A24" s="120" t="s">
        <v>717</v>
      </c>
      <c r="B24" s="120">
        <v>22</v>
      </c>
      <c r="C24" s="121" t="str">
        <f>VLOOKUP(A24,Equipos!A:F,5,0)</f>
        <v>T.M. C.R.C. Porriño</v>
      </c>
      <c r="D24" s="122">
        <f>VLOOKUP(A24,Equipos!A:F,2,0)</f>
        <v>10348</v>
      </c>
      <c r="E24" s="123" t="str">
        <f>VLOOKUP(A24,Equipos!A:F,4,0)</f>
        <v>CIRCULO RECREATIVO CULTURAL PORRIÑO</v>
      </c>
      <c r="F24" s="121" t="s">
        <v>588</v>
      </c>
    </row>
    <row r="25" spans="1:6" x14ac:dyDescent="0.25">
      <c r="A25" s="120" t="s">
        <v>657</v>
      </c>
      <c r="B25" s="120">
        <v>23</v>
      </c>
      <c r="C25" s="121" t="str">
        <f>VLOOKUP(A25,Equipos!A:F,5,0)</f>
        <v>C.T.M. Vigo - Inmobiliaria Navas</v>
      </c>
      <c r="D25" s="122">
        <f>VLOOKUP(A25,Equipos!A:F,2,0)</f>
        <v>10104</v>
      </c>
      <c r="E25" s="123" t="str">
        <f>VLOOKUP(A25,Equipos!A:F,4,0)</f>
        <v>CLUB TENIS DE MESA VIGO</v>
      </c>
      <c r="F25" s="121" t="s">
        <v>588</v>
      </c>
    </row>
    <row r="26" spans="1:6" x14ac:dyDescent="0.25">
      <c r="A26" s="120" t="s">
        <v>680</v>
      </c>
      <c r="B26" s="120">
        <v>24</v>
      </c>
      <c r="C26" s="121" t="str">
        <f>VLOOKUP(A26,Equipos!A:F,5,0)</f>
        <v>Monteferreiros "A"</v>
      </c>
      <c r="D26" s="122">
        <f>VLOOKUP(A26,Equipos!A:F,2,0)</f>
        <v>10023</v>
      </c>
      <c r="E26" s="123" t="str">
        <f>VLOOKUP(A26,Equipos!A:F,4,0)</f>
        <v>MONTEFERREIROS TENIS MESA</v>
      </c>
      <c r="F26" s="121" t="s">
        <v>588</v>
      </c>
    </row>
    <row r="27" spans="1:6" x14ac:dyDescent="0.25">
      <c r="A27" s="52" t="s">
        <v>677</v>
      </c>
      <c r="B27" s="229">
        <v>1</v>
      </c>
      <c r="C27" t="str">
        <f>VLOOKUP(A27,Equipos!A:F,5,0)</f>
        <v>Breogán Oleiros "B"</v>
      </c>
      <c r="D27" s="103">
        <f>VLOOKUP(A27,Equipos!A:F,2,0)</f>
        <v>567</v>
      </c>
      <c r="E27" s="104" t="str">
        <f>VLOOKUP(A27,Equipos!A:F,4,0)</f>
        <v>CLUB TENIS DE MESA BREOGAN - OLEIROS</v>
      </c>
      <c r="F27" t="s">
        <v>589</v>
      </c>
    </row>
    <row r="28" spans="1:6" x14ac:dyDescent="0.25">
      <c r="A28" s="52" t="s">
        <v>597</v>
      </c>
      <c r="B28" s="229">
        <v>2</v>
      </c>
      <c r="C28" t="str">
        <f>VLOOKUP(A28,Equipos!A:F,5,0)</f>
        <v>Club del Mar Juvenil</v>
      </c>
      <c r="D28" s="103">
        <f>VLOOKUP(A28,Equipos!A:F,2,0)</f>
        <v>502</v>
      </c>
      <c r="E28" s="104" t="str">
        <f>VLOOKUP(A28,Equipos!A:F,4,0)</f>
        <v>CLUB DEL MAR DE SAN AMARO</v>
      </c>
      <c r="F28" t="s">
        <v>589</v>
      </c>
    </row>
    <row r="29" spans="1:6" x14ac:dyDescent="0.25">
      <c r="A29" s="52" t="s">
        <v>674</v>
      </c>
      <c r="B29" s="229">
        <v>3</v>
      </c>
      <c r="C29" t="str">
        <f>VLOOKUP(A29,Equipos!A:F,5,0)</f>
        <v>TDM Basanta Souto</v>
      </c>
      <c r="D29" s="103">
        <f>VLOOKUP(A29,Equipos!A:F,2,0)</f>
        <v>10074</v>
      </c>
      <c r="E29" s="104" t="str">
        <f>VLOOKUP(A29,Equipos!A:F,4,0)</f>
        <v>TDM VILALBA</v>
      </c>
      <c r="F29" t="s">
        <v>589</v>
      </c>
    </row>
    <row r="30" spans="1:6" x14ac:dyDescent="0.25">
      <c r="A30" s="52" t="s">
        <v>646</v>
      </c>
      <c r="B30" s="229">
        <v>4</v>
      </c>
      <c r="C30" t="str">
        <f>VLOOKUP(A30,Equipos!A:F,5,0)</f>
        <v>Grupo Barros Cambados TM</v>
      </c>
      <c r="D30" s="103">
        <f>VLOOKUP(A30,Equipos!A:F,2,0)</f>
        <v>43</v>
      </c>
      <c r="E30" s="104" t="str">
        <f>VLOOKUP(A30,Equipos!A:F,4,0)</f>
        <v>CAMBADOS TENIS DE MESA</v>
      </c>
      <c r="F30" t="s">
        <v>589</v>
      </c>
    </row>
    <row r="31" spans="1:6" x14ac:dyDescent="0.25">
      <c r="A31" s="52">
        <v>10576</v>
      </c>
      <c r="B31" s="229">
        <v>5</v>
      </c>
      <c r="C31" t="str">
        <f>VLOOKUP(A31,Equipos!A:F,5,0)</f>
        <v>A.D. VINCIOS</v>
      </c>
      <c r="D31" s="103">
        <f>VLOOKUP(A31,Equipos!A:F,2,0)</f>
        <v>461</v>
      </c>
      <c r="E31" s="104" t="str">
        <f>VLOOKUP(A31,Equipos!A:F,4,0)</f>
        <v>AGRUPACION DEPORTIVA VINCIOS</v>
      </c>
      <c r="F31" t="s">
        <v>589</v>
      </c>
    </row>
    <row r="32" spans="1:6" x14ac:dyDescent="0.25">
      <c r="A32" s="52" t="s">
        <v>762</v>
      </c>
      <c r="B32" s="229">
        <v>6</v>
      </c>
      <c r="C32" t="str">
        <f>VLOOKUP(A32,Equipos!A:F,5,0)</f>
        <v>Club Remo Mecos T.M.</v>
      </c>
      <c r="D32" s="103">
        <f>VLOOKUP(A32,Equipos!A:F,2,0)</f>
        <v>665</v>
      </c>
      <c r="E32" s="104" t="str">
        <f>VLOOKUP(A32,Equipos!A:F,4,0)</f>
        <v>CLUB REMO MECOS</v>
      </c>
      <c r="F32" t="s">
        <v>589</v>
      </c>
    </row>
    <row r="33" spans="1:6" x14ac:dyDescent="0.25">
      <c r="A33" s="52" t="s">
        <v>675</v>
      </c>
      <c r="B33" s="229">
        <v>7</v>
      </c>
      <c r="C33" t="str">
        <f>VLOOKUP(A33,Equipos!A:F,5,0)</f>
        <v>Nautalia viajes Narón</v>
      </c>
      <c r="D33" s="103">
        <f>VLOOKUP(A33,Equipos!A:F,2,0)</f>
        <v>233</v>
      </c>
      <c r="E33" s="104" t="str">
        <f>VLOOKUP(A33,Equipos!A:F,4,0)</f>
        <v>CLUB TENIS DE MESA CIDADE DE NARON</v>
      </c>
      <c r="F33" t="s">
        <v>589</v>
      </c>
    </row>
    <row r="34" spans="1:6" x14ac:dyDescent="0.25">
      <c r="A34" s="52" t="s">
        <v>642</v>
      </c>
      <c r="B34" s="229">
        <v>8</v>
      </c>
      <c r="C34" t="str">
        <f>VLOOKUP(A34,Equipos!A:F,5,0)</f>
        <v>EFEGA formación S.D. Ribadeo</v>
      </c>
      <c r="D34" s="103">
        <f>VLOOKUP(A34,Equipos!A:F,2,0)</f>
        <v>10045</v>
      </c>
      <c r="E34" s="104" t="str">
        <f>VLOOKUP(A34,Equipos!A:F,4,0)</f>
        <v>SOCIEDAD DEPORTIVA RIBADEO</v>
      </c>
      <c r="F34" t="s">
        <v>589</v>
      </c>
    </row>
    <row r="35" spans="1:6" x14ac:dyDescent="0.25">
      <c r="A35" s="52" t="s">
        <v>676</v>
      </c>
      <c r="B35" s="229">
        <v>9</v>
      </c>
      <c r="C35" t="str">
        <f>VLOOKUP(A35,Equipos!A:F,5,0)</f>
        <v>Viveiro Tenis de Mesa</v>
      </c>
      <c r="D35" s="103">
        <f>VLOOKUP(A35,Equipos!A:F,2,0)</f>
        <v>10024</v>
      </c>
      <c r="E35" s="104" t="str">
        <f>VLOOKUP(A35,Equipos!A:F,4,0)</f>
        <v>T.M. CONCELLO DE VIVEIRO - FUTURES</v>
      </c>
      <c r="F35" t="s">
        <v>589</v>
      </c>
    </row>
    <row r="36" spans="1:6" x14ac:dyDescent="0.25">
      <c r="A36" s="52" t="s">
        <v>706</v>
      </c>
      <c r="B36" s="229">
        <v>10</v>
      </c>
      <c r="C36" t="str">
        <f>VLOOKUP(A36,Equipos!A:F,5,0)</f>
        <v>Carnicería Luis Sanesteban Cao</v>
      </c>
      <c r="D36" s="103">
        <f>VLOOKUP(A36,Equipos!A:F,2,0)</f>
        <v>233</v>
      </c>
      <c r="E36" s="104" t="str">
        <f>VLOOKUP(A36,Equipos!A:F,4,0)</f>
        <v>CLUB TENIS DE MESA CIDADE DE NARON</v>
      </c>
      <c r="F36" t="s">
        <v>589</v>
      </c>
    </row>
    <row r="37" spans="1:6" x14ac:dyDescent="0.25">
      <c r="A37" s="52" t="s">
        <v>705</v>
      </c>
      <c r="B37" s="229">
        <v>11</v>
      </c>
      <c r="C37" t="str">
        <f>VLOOKUP(A37,Equipos!A:F,5,0)</f>
        <v>Dez Portas Lugauto Caixa Rural</v>
      </c>
      <c r="D37" s="103">
        <f>VLOOKUP(A37,Equipos!A:F,2,0)</f>
        <v>703</v>
      </c>
      <c r="E37" s="104" t="str">
        <f>VLOOKUP(A37,Equipos!A:F,4,0)</f>
        <v>CLUBE DEPORTIVO DEZPORTAS LUGO T.M.</v>
      </c>
      <c r="F37" t="s">
        <v>589</v>
      </c>
    </row>
    <row r="38" spans="1:6" x14ac:dyDescent="0.25">
      <c r="A38" s="52" t="s">
        <v>687</v>
      </c>
      <c r="B38" s="229">
        <v>12</v>
      </c>
      <c r="C38" t="str">
        <f>VLOOKUP(A38,Equipos!A:F,5,0)</f>
        <v>Dez Portas Lugauto Porta Santiago</v>
      </c>
      <c r="D38" s="103">
        <f>VLOOKUP(A38,Equipos!A:F,2,0)</f>
        <v>703</v>
      </c>
      <c r="E38" s="104" t="str">
        <f>VLOOKUP(A38,Equipos!A:F,4,0)</f>
        <v>CLUBE DEPORTIVO DEZPORTAS LUGO T.M.</v>
      </c>
      <c r="F38" t="s">
        <v>589</v>
      </c>
    </row>
    <row r="39" spans="1:6" x14ac:dyDescent="0.25">
      <c r="A39" s="52" t="s">
        <v>713</v>
      </c>
      <c r="B39" s="229">
        <v>13</v>
      </c>
      <c r="C39" t="str">
        <f>VLOOKUP(A39,Equipos!A:F,5,0)</f>
        <v>C.T.M. Coruña A</v>
      </c>
      <c r="D39" s="103">
        <f>VLOOKUP(A39,Equipos!A:F,2,0)</f>
        <v>67</v>
      </c>
      <c r="E39" s="104" t="str">
        <f>VLOOKUP(A39,Equipos!A:F,4,0)</f>
        <v>CLUB TENIS DE MESA CORUÑA</v>
      </c>
      <c r="F39" t="s">
        <v>589</v>
      </c>
    </row>
    <row r="40" spans="1:6" x14ac:dyDescent="0.25">
      <c r="A40" s="52" t="s">
        <v>742</v>
      </c>
      <c r="B40" s="229">
        <v>14</v>
      </c>
      <c r="C40" t="str">
        <f>VLOOKUP(A40,Equipos!A:F,5,0)</f>
        <v>Concello de Mazaricos</v>
      </c>
      <c r="D40" s="103">
        <f>VLOOKUP(A40,Equipos!A:F,2,0)</f>
        <v>10341</v>
      </c>
      <c r="E40" s="104" t="str">
        <f>VLOOKUP(A40,Equipos!A:F,4,0)</f>
        <v>AGRUPACION DEPORTIVA CP ZAS</v>
      </c>
      <c r="F40" t="s">
        <v>589</v>
      </c>
    </row>
    <row r="41" spans="1:6" x14ac:dyDescent="0.25">
      <c r="A41" s="52" t="s">
        <v>679</v>
      </c>
      <c r="B41" s="229">
        <v>15</v>
      </c>
      <c r="C41" t="str">
        <f>VLOOKUP(A41,Equipos!A:F,5,0)</f>
        <v>AD Zas Construcciones Cernadas</v>
      </c>
      <c r="D41" s="103">
        <f>VLOOKUP(A41,Equipos!A:F,2,0)</f>
        <v>10341</v>
      </c>
      <c r="E41" s="104" t="str">
        <f>VLOOKUP(A41,Equipos!A:F,4,0)</f>
        <v>AGRUPACION DEPORTIVA CP ZAS</v>
      </c>
      <c r="F41" t="s">
        <v>589</v>
      </c>
    </row>
    <row r="42" spans="1:6" x14ac:dyDescent="0.25">
      <c r="A42" s="52" t="s">
        <v>669</v>
      </c>
      <c r="B42" s="229">
        <v>16</v>
      </c>
      <c r="C42" t="str">
        <f>VLOOKUP(A42,Equipos!A:F,5,0)</f>
        <v>C.T.M. Lalín "B"</v>
      </c>
      <c r="D42" s="103">
        <f>VLOOKUP(A42,Equipos!A:F,2,0)</f>
        <v>535</v>
      </c>
      <c r="E42" s="104" t="str">
        <f>VLOOKUP(A42,Equipos!A:F,4,0)</f>
        <v>CLUB TENIS DE MESA LALIN</v>
      </c>
      <c r="F42" t="s">
        <v>589</v>
      </c>
    </row>
    <row r="43" spans="1:6" x14ac:dyDescent="0.25">
      <c r="A43" s="52" t="s">
        <v>660</v>
      </c>
      <c r="B43" s="229">
        <v>17</v>
      </c>
      <c r="C43" t="str">
        <f>VLOOKUP(A43,Equipos!A:F,5,0)</f>
        <v>S.D. Hípica</v>
      </c>
      <c r="D43" s="103">
        <f>VLOOKUP(A43,Equipos!A:F,2,0)</f>
        <v>64</v>
      </c>
      <c r="E43" s="104" t="str">
        <f>VLOOKUP(A43,Equipos!A:F,4,0)</f>
        <v>SOCIEDAD DEPORTIVA HIPICA</v>
      </c>
      <c r="F43" t="s">
        <v>589</v>
      </c>
    </row>
    <row r="44" spans="1:6" x14ac:dyDescent="0.25">
      <c r="A44" s="52" t="s">
        <v>782</v>
      </c>
      <c r="B44" s="229">
        <v>18</v>
      </c>
      <c r="C44" t="str">
        <f>VLOOKUP(A44,Equipos!A:F,5,0)</f>
        <v>Arteal Ventanas "A"</v>
      </c>
      <c r="D44" s="103">
        <f>VLOOKUP(A44,Equipos!A:F,2,0)</f>
        <v>175</v>
      </c>
      <c r="E44" s="104" t="str">
        <f>VLOOKUP(A44,Equipos!A:F,4,0)</f>
        <v>ARTEAL TENIS DE MESA</v>
      </c>
      <c r="F44" t="s">
        <v>589</v>
      </c>
    </row>
    <row r="45" spans="1:6" x14ac:dyDescent="0.25">
      <c r="A45" s="52" t="s">
        <v>678</v>
      </c>
      <c r="B45" s="229">
        <v>19</v>
      </c>
      <c r="C45" t="str">
        <f>VLOOKUP(A45,Equipos!A:F,5,0)</f>
        <v>Conxo Ponte de Ferro</v>
      </c>
      <c r="D45" s="103">
        <f>VLOOKUP(A45,Equipos!A:F,2,0)</f>
        <v>444</v>
      </c>
      <c r="E45" s="104" t="str">
        <f>VLOOKUP(A45,Equipos!A:F,4,0)</f>
        <v>CONXO TENIS DE MESA</v>
      </c>
      <c r="F45" t="s">
        <v>589</v>
      </c>
    </row>
    <row r="46" spans="1:6" s="230" customFormat="1" x14ac:dyDescent="0.25">
      <c r="A46" s="229" t="s">
        <v>731</v>
      </c>
      <c r="B46" s="229">
        <v>20</v>
      </c>
      <c r="C46" s="230" t="str">
        <f>VLOOKUP(A46,Equipos!A:F,5,0)</f>
        <v>Cinania Frigoríficos do Morrazo</v>
      </c>
      <c r="D46" s="231">
        <f>VLOOKUP(A46,Equipos!A:F,2,0)</f>
        <v>641</v>
      </c>
      <c r="E46" s="232" t="str">
        <f>VLOOKUP(A46,Equipos!A:F,4,0)</f>
        <v>CINANIA TENIS DE MESA</v>
      </c>
      <c r="F46" s="230" t="s">
        <v>589</v>
      </c>
    </row>
    <row r="47" spans="1:6" x14ac:dyDescent="0.25">
      <c r="A47" s="52" t="s">
        <v>682</v>
      </c>
      <c r="B47" s="229">
        <v>21</v>
      </c>
      <c r="C47" t="str">
        <f>VLOOKUP(A47,Equipos!A:F,5,0)</f>
        <v>Cinania Multiservicios Contucho</v>
      </c>
      <c r="D47" s="103">
        <f>VLOOKUP(A47,Equipos!A:F,2,0)</f>
        <v>641</v>
      </c>
      <c r="E47" s="104" t="str">
        <f>VLOOKUP(A47,Equipos!A:F,4,0)</f>
        <v>CINANIA TENIS DE MESA</v>
      </c>
      <c r="F47" t="s">
        <v>589</v>
      </c>
    </row>
    <row r="48" spans="1:6" x14ac:dyDescent="0.25">
      <c r="A48" s="52" t="s">
        <v>716</v>
      </c>
      <c r="B48" s="229">
        <v>22</v>
      </c>
      <c r="C48" t="str">
        <f>VLOOKUP(A48,Equipos!A:F,5,0)</f>
        <v>Helios Secursa Formación</v>
      </c>
      <c r="D48" s="103">
        <f>VLOOKUP(A48,Equipos!A:F,2,0)</f>
        <v>442</v>
      </c>
      <c r="E48" s="104" t="str">
        <f>VLOOKUP(A48,Equipos!A:F,4,0)</f>
        <v>S.C.D.R HELIOS-BEMBRIVE</v>
      </c>
      <c r="F48" t="s">
        <v>589</v>
      </c>
    </row>
    <row r="49" spans="1:6" x14ac:dyDescent="0.25">
      <c r="A49" s="52" t="s">
        <v>715</v>
      </c>
      <c r="B49" s="229">
        <v>23</v>
      </c>
      <c r="C49" t="str">
        <f>VLOOKUP(A49,Equipos!A:F,5,0)</f>
        <v>Monte Porreiro Visit Pontevedra</v>
      </c>
      <c r="D49" s="103">
        <f>VLOOKUP(A49,Equipos!A:F,2,0)</f>
        <v>534</v>
      </c>
      <c r="E49" s="104" t="str">
        <f>VLOOKUP(A49,Equipos!A:F,4,0)</f>
        <v>CLUB MONTE PORREIRO</v>
      </c>
      <c r="F49" t="s">
        <v>589</v>
      </c>
    </row>
    <row r="50" spans="1:6" x14ac:dyDescent="0.25">
      <c r="A50" s="52" t="s">
        <v>683</v>
      </c>
      <c r="B50" s="229">
        <v>24</v>
      </c>
      <c r="C50" t="str">
        <f>VLOOKUP(A50,Equipos!A:F,5,0)</f>
        <v>Cinania Autoescuela Cinania</v>
      </c>
      <c r="D50" s="103">
        <f>VLOOKUP(A50,Equipos!A:F,2,0)</f>
        <v>641</v>
      </c>
      <c r="E50" s="104" t="str">
        <f>VLOOKUP(A50,Equipos!A:F,4,0)</f>
        <v>CINANIA TENIS DE MESA</v>
      </c>
      <c r="F50" t="s">
        <v>589</v>
      </c>
    </row>
    <row r="51" spans="1:6" x14ac:dyDescent="0.25">
      <c r="A51" s="52" t="s">
        <v>718</v>
      </c>
      <c r="B51" s="229">
        <v>25</v>
      </c>
      <c r="C51" t="str">
        <f>VLOOKUP(A51,Equipos!A:F,5,0)</f>
        <v>CTM Vigo - AVV Calvario</v>
      </c>
      <c r="D51" s="103">
        <f>VLOOKUP(A51,Equipos!A:F,2,0)</f>
        <v>10104</v>
      </c>
      <c r="E51" s="104" t="str">
        <f>VLOOKUP(A51,Equipos!A:F,4,0)</f>
        <v>CLUB TENIS DE MESA VIGO</v>
      </c>
      <c r="F51" t="s">
        <v>589</v>
      </c>
    </row>
    <row r="52" spans="1:6" x14ac:dyDescent="0.25">
      <c r="A52" s="52" t="s">
        <v>496</v>
      </c>
      <c r="B52" s="229">
        <v>26</v>
      </c>
      <c r="C52" t="str">
        <f>VLOOKUP(A52,Equipos!A:F,5,0)</f>
        <v>Monte Porreiro Mixilon</v>
      </c>
      <c r="D52" s="103">
        <f>VLOOKUP(A52,Equipos!A:F,2,0)</f>
        <v>534</v>
      </c>
      <c r="E52" s="104" t="str">
        <f>VLOOKUP(A52,Equipos!A:F,4,0)</f>
        <v>CLUB MONTE PORREIRO</v>
      </c>
      <c r="F52" t="s">
        <v>589</v>
      </c>
    </row>
    <row r="53" spans="1:6" x14ac:dyDescent="0.25">
      <c r="A53" s="52" t="s">
        <v>498</v>
      </c>
      <c r="B53" s="229">
        <v>27</v>
      </c>
      <c r="C53" t="str">
        <f>VLOOKUP(A53,Equipos!A:F,5,0)</f>
        <v>Breogán Oleiros "E"</v>
      </c>
      <c r="D53" s="103">
        <f>VLOOKUP(A53,Equipos!A:F,2,0)</f>
        <v>567</v>
      </c>
      <c r="E53" s="104" t="str">
        <f>VLOOKUP(A53,Equipos!A:F,4,0)</f>
        <v>CLUB TENIS DE MESA BREOGAN - OLEIROS</v>
      </c>
      <c r="F53" t="s">
        <v>589</v>
      </c>
    </row>
    <row r="54" spans="1:6" x14ac:dyDescent="0.25">
      <c r="A54" s="52" t="s">
        <v>486</v>
      </c>
      <c r="B54" s="229">
        <v>28</v>
      </c>
      <c r="C54" t="str">
        <f>VLOOKUP(A54,Equipos!A:F,5,0)</f>
        <v>Narón Promesas</v>
      </c>
      <c r="D54" s="103">
        <f>VLOOKUP(A54,Equipos!A:F,2,0)</f>
        <v>36</v>
      </c>
      <c r="E54" s="104" t="str">
        <f>VLOOKUP(A54,Equipos!A:F,4,0)</f>
        <v>CLUB NARON TENIS DE MESA</v>
      </c>
      <c r="F54" t="s">
        <v>589</v>
      </c>
    </row>
    <row r="55" spans="1:6" x14ac:dyDescent="0.25">
      <c r="A55" s="52" t="s">
        <v>695</v>
      </c>
      <c r="B55" s="229">
        <v>29</v>
      </c>
      <c r="C55" t="str">
        <f>VLOOKUP(A55,Equipos!A:F,5,0)</f>
        <v>Breogán Oleiros "D"</v>
      </c>
      <c r="D55" s="103">
        <f>VLOOKUP(A55,Equipos!A:F,2,0)</f>
        <v>567</v>
      </c>
      <c r="E55" s="104" t="str">
        <f>VLOOKUP(A55,Equipos!A:F,4,0)</f>
        <v>CLUB TENIS DE MESA BREOGAN - OLEIROS</v>
      </c>
      <c r="F55" t="s">
        <v>589</v>
      </c>
    </row>
    <row r="56" spans="1:6" x14ac:dyDescent="0.25">
      <c r="A56" s="52" t="s">
        <v>743</v>
      </c>
      <c r="B56" s="229">
        <v>30</v>
      </c>
      <c r="C56" t="str">
        <f>VLOOKUP(A56,Equipos!A:F,5,0)</f>
        <v>Arteal Ventanas "B"</v>
      </c>
      <c r="D56" s="103">
        <f>VLOOKUP(A56,Equipos!A:F,2,0)</f>
        <v>175</v>
      </c>
      <c r="E56" s="104" t="str">
        <f>VLOOKUP(A56,Equipos!A:F,4,0)</f>
        <v>ARTEAL TENIS DE MESA</v>
      </c>
      <c r="F56" t="s">
        <v>589</v>
      </c>
    </row>
    <row r="57" spans="1:6" x14ac:dyDescent="0.25">
      <c r="A57" s="52" t="s">
        <v>748</v>
      </c>
      <c r="B57" s="229">
        <v>31</v>
      </c>
      <c r="C57" t="str">
        <f>VLOOKUP(A57,Equipos!A:F,5,0)</f>
        <v>Concello de Santa Comba</v>
      </c>
      <c r="D57" s="103">
        <f>VLOOKUP(A57,Equipos!A:F,2,0)</f>
        <v>10341</v>
      </c>
      <c r="E57" s="104" t="str">
        <f>VLOOKUP(A57,Equipos!A:F,4,0)</f>
        <v>AGRUPACION DEPORTIVA CP ZAS</v>
      </c>
      <c r="F57" t="s">
        <v>589</v>
      </c>
    </row>
    <row r="58" spans="1:6" x14ac:dyDescent="0.25">
      <c r="A58" s="52" t="s">
        <v>714</v>
      </c>
      <c r="B58" s="229">
        <v>32</v>
      </c>
      <c r="C58" t="str">
        <f>VLOOKUP(A58,Equipos!A:F,5,0)</f>
        <v>Liceo de Noia "D"</v>
      </c>
      <c r="D58" s="103">
        <f>VLOOKUP(A58,Equipos!A:F,2,0)</f>
        <v>116</v>
      </c>
      <c r="E58" s="104" t="str">
        <f>VLOOKUP(A58,Equipos!A:F,4,0)</f>
        <v>SOCIEDAD LICEO DE NOIA</v>
      </c>
      <c r="F58" t="s">
        <v>589</v>
      </c>
    </row>
    <row r="59" spans="1:6" x14ac:dyDescent="0.25">
      <c r="A59" s="52" t="s">
        <v>735</v>
      </c>
      <c r="B59" s="229">
        <v>33</v>
      </c>
      <c r="C59" t="str">
        <f>VLOOKUP(A59,Equipos!A:F,5,0)</f>
        <v>B-2 Guisseppe Anthony</v>
      </c>
      <c r="D59" s="103">
        <f>VLOOKUP(A59,Equipos!A:F,2,0)</f>
        <v>695</v>
      </c>
      <c r="E59" s="104" t="str">
        <f>VLOOKUP(A59,Equipos!A:F,4,0)</f>
        <v>RIBADUMIA TENIS DE MESA</v>
      </c>
      <c r="F59" t="s">
        <v>589</v>
      </c>
    </row>
    <row r="60" spans="1:6" x14ac:dyDescent="0.25">
      <c r="A60" s="52" t="s">
        <v>790</v>
      </c>
      <c r="B60" s="229">
        <v>34</v>
      </c>
      <c r="C60" t="str">
        <f>VLOOKUP(A60,Equipos!A:F,5,0)</f>
        <v>Pardavila T.M. Talleres Vitauto</v>
      </c>
      <c r="D60" s="103">
        <f>VLOOKUP(A60,Equipos!A:F,2,0)</f>
        <v>117</v>
      </c>
      <c r="E60" s="104" t="str">
        <f>VLOOKUP(A60,Equipos!A:F,4,0)</f>
        <v>SOCIEDAD CULTURAL DEPORTIVA PARDAVILA</v>
      </c>
      <c r="F60" t="s">
        <v>589</v>
      </c>
    </row>
    <row r="61" spans="1:6" x14ac:dyDescent="0.25">
      <c r="A61" s="52" t="s">
        <v>734</v>
      </c>
      <c r="B61" s="229">
        <v>35</v>
      </c>
      <c r="C61" t="str">
        <f>VLOOKUP(A61,Equipos!A:F,5,0)</f>
        <v>C.T.M. Vigo - Carrasqueira</v>
      </c>
      <c r="D61" s="103">
        <f>VLOOKUP(A61,Equipos!A:F,2,0)</f>
        <v>10104</v>
      </c>
      <c r="E61" s="104" t="str">
        <f>VLOOKUP(A61,Equipos!A:F,4,0)</f>
        <v>CLUB TENIS DE MESA VIGO</v>
      </c>
      <c r="F61" t="s">
        <v>589</v>
      </c>
    </row>
    <row r="62" spans="1:6" x14ac:dyDescent="0.25">
      <c r="A62" s="52" t="s">
        <v>509</v>
      </c>
      <c r="B62" s="229">
        <v>36</v>
      </c>
      <c r="C62" t="str">
        <f>VLOOKUP(A62,Equipos!A:F,5,0)</f>
        <v>Cinania Tapería O Faro</v>
      </c>
      <c r="D62" s="103">
        <f>VLOOKUP(A62,Equipos!A:F,2,0)</f>
        <v>641</v>
      </c>
      <c r="E62" s="104" t="str">
        <f>VLOOKUP(A62,Equipos!A:F,4,0)</f>
        <v>CINANIA TENIS DE MESA</v>
      </c>
      <c r="F62" t="s">
        <v>589</v>
      </c>
    </row>
    <row r="63" spans="1:6" x14ac:dyDescent="0.25">
      <c r="A63" s="120" t="s">
        <v>700</v>
      </c>
      <c r="B63" s="120">
        <v>1</v>
      </c>
      <c r="C63" s="121" t="str">
        <f>VLOOKUP(A63,Equipos!A:F,5,0)</f>
        <v>Sanjurjo Moda TM Vilalba</v>
      </c>
      <c r="D63" s="122">
        <f>VLOOKUP(A63,Equipos!A:F,2,0)</f>
        <v>10074</v>
      </c>
      <c r="E63" s="123" t="str">
        <f>VLOOKUP(A63,Equipos!A:F,4,0)</f>
        <v>TDM VILALBA</v>
      </c>
      <c r="F63" s="121" t="s">
        <v>591</v>
      </c>
    </row>
    <row r="64" spans="1:6" x14ac:dyDescent="0.25">
      <c r="A64" s="120" t="s">
        <v>795</v>
      </c>
      <c r="B64" s="120">
        <v>2</v>
      </c>
      <c r="C64" s="121" t="str">
        <f>VLOOKUP(A64,Equipos!A:F,5,0)</f>
        <v>Monte Porreiro Promesas</v>
      </c>
      <c r="D64" s="122">
        <f>VLOOKUP(A64,Equipos!A:F,2,0)</f>
        <v>534</v>
      </c>
      <c r="E64" s="123" t="str">
        <f>VLOOKUP(A64,Equipos!A:F,4,0)</f>
        <v>CLUB MONTE PORREIRO</v>
      </c>
      <c r="F64" s="121" t="s">
        <v>591</v>
      </c>
    </row>
    <row r="65" spans="1:6" x14ac:dyDescent="0.25">
      <c r="A65" s="120" t="s">
        <v>797</v>
      </c>
      <c r="B65" s="120">
        <v>3</v>
      </c>
      <c r="C65" s="121" t="str">
        <f>VLOOKUP(A65,Equipos!A:F,5,0)</f>
        <v>AD Zas Restaurante Soneira</v>
      </c>
      <c r="D65" s="122">
        <f>VLOOKUP(A65,Equipos!A:F,2,0)</f>
        <v>10341</v>
      </c>
      <c r="E65" s="123" t="str">
        <f>VLOOKUP(A65,Equipos!A:F,4,0)</f>
        <v>AGRUPACION DEPORTIVA CP ZAS</v>
      </c>
      <c r="F65" s="121" t="s">
        <v>591</v>
      </c>
    </row>
    <row r="66" spans="1:6" x14ac:dyDescent="0.25">
      <c r="A66" s="120" t="s">
        <v>702</v>
      </c>
      <c r="B66" s="120">
        <v>4</v>
      </c>
      <c r="C66" s="121" t="str">
        <f>VLOOKUP(A66,Equipos!A:F,5,0)</f>
        <v>S.D. A Baña</v>
      </c>
      <c r="D66" s="122">
        <f>VLOOKUP(A66,Equipos!A:F,2,0)</f>
        <v>10363</v>
      </c>
      <c r="E66" s="123" t="str">
        <f>VLOOKUP(A66,Equipos!A:F,4,0)</f>
        <v>SOCIEDADE DEPORTIVA A BAÑA</v>
      </c>
      <c r="F66" s="121" t="s">
        <v>591</v>
      </c>
    </row>
    <row r="67" spans="1:6" x14ac:dyDescent="0.25">
      <c r="A67" s="120" t="s">
        <v>698</v>
      </c>
      <c r="B67" s="120">
        <v>5</v>
      </c>
      <c r="C67" s="121" t="str">
        <f>VLOOKUP(A67,Equipos!A:F,5,0)</f>
        <v>Club Narón T.M</v>
      </c>
      <c r="D67" s="122">
        <f>VLOOKUP(A67,Equipos!A:F,2,0)</f>
        <v>36</v>
      </c>
      <c r="E67" s="123" t="str">
        <f>VLOOKUP(A67,Equipos!A:F,4,0)</f>
        <v>CLUB NARON TENIS DE MESA</v>
      </c>
      <c r="F67" s="121" t="s">
        <v>591</v>
      </c>
    </row>
    <row r="68" spans="1:6" x14ac:dyDescent="0.25">
      <c r="A68" s="120" t="s">
        <v>704</v>
      </c>
      <c r="B68" s="120">
        <v>6</v>
      </c>
      <c r="C68" s="121" t="str">
        <f>VLOOKUP(A68,Equipos!A:F,5,0)</f>
        <v>Club San Xoán Deporte Galego</v>
      </c>
      <c r="D68" s="122">
        <f>VLOOKUP(A68,Equipos!A:F,2,0)</f>
        <v>518</v>
      </c>
      <c r="E68" s="123" t="str">
        <f>VLOOKUP(A68,Equipos!A:F,4,0)</f>
        <v>CLUB SAN XOAN TENIS DE MESA</v>
      </c>
      <c r="F68" s="121" t="s">
        <v>591</v>
      </c>
    </row>
    <row r="69" spans="1:6" x14ac:dyDescent="0.25">
      <c r="A69" s="120" t="s">
        <v>799</v>
      </c>
      <c r="B69" s="120">
        <v>7</v>
      </c>
      <c r="C69" s="121" t="str">
        <f>VLOOKUP(A69,Equipos!A:F,5,0)</f>
        <v>CTM Cidade de Narón</v>
      </c>
      <c r="D69" s="122">
        <f>VLOOKUP(A69,Equipos!A:F,2,0)</f>
        <v>233</v>
      </c>
      <c r="E69" s="123" t="str">
        <f>VLOOKUP(A69,Equipos!A:F,4,0)</f>
        <v>CLUB TENIS DE MESA CIDADE DE NARON</v>
      </c>
      <c r="F69" s="121" t="s">
        <v>591</v>
      </c>
    </row>
    <row r="70" spans="1:6" x14ac:dyDescent="0.25">
      <c r="A70" s="120" t="s">
        <v>801</v>
      </c>
      <c r="B70" s="120">
        <v>8</v>
      </c>
      <c r="C70" s="121" t="str">
        <f>VLOOKUP(A70,Equipos!A:F,5,0)</f>
        <v>Breogán Oleiros F</v>
      </c>
      <c r="D70" s="122">
        <f>VLOOKUP(A70,Equipos!A:F,2,0)</f>
        <v>567</v>
      </c>
      <c r="E70" s="123" t="str">
        <f>VLOOKUP(A70,Equipos!A:F,4,0)</f>
        <v>CLUB TENIS DE MESA BREOGAN - OLEIROS</v>
      </c>
      <c r="F70" s="121" t="s">
        <v>591</v>
      </c>
    </row>
    <row r="71" spans="1:6" x14ac:dyDescent="0.25">
      <c r="A71" s="52" t="s">
        <v>689</v>
      </c>
      <c r="B71" s="52">
        <v>1</v>
      </c>
      <c r="C71" t="str">
        <f>VLOOKUP(A71,Equipos!A:F,5,0)</f>
        <v>TDM Basanta Souto "A"</v>
      </c>
      <c r="D71" s="103">
        <f>VLOOKUP(A71,Equipos!A:F,2,0)</f>
        <v>10074</v>
      </c>
      <c r="E71" s="104" t="str">
        <f>VLOOKUP(A71,Equipos!A:F,4,0)</f>
        <v>TDM VILALBA</v>
      </c>
      <c r="F71" t="s">
        <v>590</v>
      </c>
    </row>
    <row r="72" spans="1:6" x14ac:dyDescent="0.25">
      <c r="A72" s="52" t="s">
        <v>485</v>
      </c>
      <c r="B72" s="52">
        <v>2</v>
      </c>
      <c r="C72" t="str">
        <f>VLOOKUP(A72,Equipos!A:F,5,0)</f>
        <v>Dez Portas Café-Bar Karlos</v>
      </c>
      <c r="D72" s="103">
        <f>VLOOKUP(A72,Equipos!A:F,2,0)</f>
        <v>703</v>
      </c>
      <c r="E72" s="104" t="str">
        <f>VLOOKUP(A72,Equipos!A:F,4,0)</f>
        <v>CLUBE DEPORTIVO DEZPORTAS LUGO T.M.</v>
      </c>
      <c r="F72" t="s">
        <v>590</v>
      </c>
    </row>
    <row r="73" spans="1:6" x14ac:dyDescent="0.25">
      <c r="A73" s="52" t="s">
        <v>692</v>
      </c>
      <c r="B73" s="52">
        <v>3</v>
      </c>
      <c r="C73" t="str">
        <f>VLOOKUP(A73,Equipos!A:F,5,0)</f>
        <v>Narón/Pena Lopesa</v>
      </c>
      <c r="D73" s="103">
        <f>VLOOKUP(A73,Equipos!A:F,2,0)</f>
        <v>233</v>
      </c>
      <c r="E73" s="104" t="str">
        <f>VLOOKUP(A73,Equipos!A:F,4,0)</f>
        <v>CLUB TENIS DE MESA CIDADE DE NARON</v>
      </c>
      <c r="F73" t="s">
        <v>590</v>
      </c>
    </row>
    <row r="74" spans="1:6" x14ac:dyDescent="0.25">
      <c r="A74" s="52" t="s">
        <v>754</v>
      </c>
      <c r="B74" s="52">
        <v>4</v>
      </c>
      <c r="C74" t="str">
        <f>VLOOKUP(A74,Equipos!A:F,5,0)</f>
        <v>B The Travel Brand Escuela CTMM</v>
      </c>
      <c r="D74" s="103">
        <f>VLOOKUP(A74,Equipos!A:F,2,0)</f>
        <v>10223</v>
      </c>
      <c r="E74" s="104" t="str">
        <f>VLOOKUP(A74,Equipos!A:F,4,0)</f>
        <v>AGRUPACION DEPORTIVA XUVENIL MILAGROSA</v>
      </c>
      <c r="F74" t="s">
        <v>590</v>
      </c>
    </row>
    <row r="75" spans="1:6" x14ac:dyDescent="0.25">
      <c r="A75" s="52" t="s">
        <v>805</v>
      </c>
      <c r="B75" s="52">
        <v>5</v>
      </c>
      <c r="C75" t="str">
        <f>VLOOKUP(A75,Equipos!A:F,5,0)</f>
        <v>Promesas TM Concello Ribadeo</v>
      </c>
      <c r="D75" s="103">
        <f>VLOOKUP(A75,Equipos!A:F,2,0)</f>
        <v>10045</v>
      </c>
      <c r="E75" s="104" t="str">
        <f>VLOOKUP(A75,Equipos!A:F,4,0)</f>
        <v>SOCIEDAD DEPORTIVA RIBADEO</v>
      </c>
      <c r="F75" t="s">
        <v>590</v>
      </c>
    </row>
    <row r="76" spans="1:6" x14ac:dyDescent="0.25">
      <c r="A76" s="52" t="s">
        <v>753</v>
      </c>
      <c r="B76" s="52">
        <v>6</v>
      </c>
      <c r="C76" t="str">
        <f>VLOOKUP(A76,Equipos!A:F,5,0)</f>
        <v>Narón/Óptica Valero</v>
      </c>
      <c r="D76" s="103">
        <f>VLOOKUP(A76,Equipos!A:F,2,0)</f>
        <v>36</v>
      </c>
      <c r="E76" s="104" t="str">
        <f>VLOOKUP(A76,Equipos!A:F,4,0)</f>
        <v>CLUB NARON TENIS DE MESA</v>
      </c>
      <c r="F76" t="s">
        <v>590</v>
      </c>
    </row>
    <row r="77" spans="1:6" x14ac:dyDescent="0.25">
      <c r="A77" s="52" t="s">
        <v>712</v>
      </c>
      <c r="B77" s="52">
        <v>7</v>
      </c>
      <c r="C77" t="str">
        <f>VLOOKUP(A77,Equipos!A:F,5,0)</f>
        <v>Club del Mar Infantil</v>
      </c>
      <c r="D77" s="103">
        <f>VLOOKUP(A77,Equipos!A:F,2,0)</f>
        <v>502</v>
      </c>
      <c r="E77" s="104" t="str">
        <f>VLOOKUP(A77,Equipos!A:F,4,0)</f>
        <v>CLUB DEL MAR DE SAN AMARO</v>
      </c>
      <c r="F77" t="s">
        <v>590</v>
      </c>
    </row>
    <row r="78" spans="1:6" x14ac:dyDescent="0.25">
      <c r="A78" s="52" t="s">
        <v>755</v>
      </c>
      <c r="B78" s="52">
        <v>8</v>
      </c>
      <c r="C78" t="str">
        <f>VLOOKUP(A78,Equipos!A:F,5,0)</f>
        <v>EMALCSA / Grumico "B"</v>
      </c>
      <c r="D78" s="103">
        <f>VLOOKUP(A78,Equipos!A:F,2,0)</f>
        <v>721</v>
      </c>
      <c r="E78" s="104" t="str">
        <f>VLOOKUP(A78,Equipos!A:F,4,0)</f>
        <v>GRUMICO SOCIEDAD DEPORTIVA</v>
      </c>
      <c r="F78" t="s">
        <v>590</v>
      </c>
    </row>
    <row r="79" spans="1:6" x14ac:dyDescent="0.25">
      <c r="A79" s="52" t="s">
        <v>807</v>
      </c>
      <c r="B79" s="52">
        <v>9</v>
      </c>
      <c r="C79" t="str">
        <f>VLOOKUP(A79,Equipos!A:F,5,0)</f>
        <v>CTM Beiras do Miño - Embutidos Montepicato</v>
      </c>
      <c r="D79" s="103">
        <f>VLOOKUP(A79,Equipos!A:F,2,0)</f>
        <v>10386</v>
      </c>
      <c r="E79" s="104" t="str">
        <f>VLOOKUP(A79,Equipos!A:F,4,0)</f>
        <v>CTM BEIRAS DO MIÑO</v>
      </c>
      <c r="F79" t="s">
        <v>590</v>
      </c>
    </row>
    <row r="80" spans="1:6" x14ac:dyDescent="0.25">
      <c r="A80" s="52" t="s">
        <v>747</v>
      </c>
      <c r="B80" s="52">
        <v>10</v>
      </c>
      <c r="C80" t="str">
        <f>VLOOKUP(A80,Equipos!A:F,5,0)</f>
        <v>Oroso T.M. Peluquería Tije</v>
      </c>
      <c r="D80" s="103">
        <f>VLOOKUP(A80,Equipos!A:F,2,0)</f>
        <v>682</v>
      </c>
      <c r="E80" s="104" t="str">
        <f>VLOOKUP(A80,Equipos!A:F,4,0)</f>
        <v>CLUB OROSO TM</v>
      </c>
      <c r="F80" t="s">
        <v>590</v>
      </c>
    </row>
    <row r="81" spans="1:6" x14ac:dyDescent="0.25">
      <c r="A81" s="52" t="s">
        <v>813</v>
      </c>
      <c r="B81" s="52">
        <v>11</v>
      </c>
      <c r="C81" t="str">
        <f>VLOOKUP(A81,Equipos!A:F,5,0)</f>
        <v>V.T.M. - Pinturas Figueiras</v>
      </c>
      <c r="D81" s="103">
        <f>VLOOKUP(A81,Equipos!A:F,2,0)</f>
        <v>10355</v>
      </c>
      <c r="E81" s="104" t="str">
        <f>VLOOKUP(A81,Equipos!A:F,4,0)</f>
        <v>CLUB VIMIANZO TENIS DE MESA</v>
      </c>
      <c r="F81" t="s">
        <v>590</v>
      </c>
    </row>
    <row r="82" spans="1:6" x14ac:dyDescent="0.25">
      <c r="A82" s="52" t="s">
        <v>815</v>
      </c>
      <c r="B82" s="52">
        <v>12</v>
      </c>
      <c r="C82" t="str">
        <f>VLOOKUP(A82,Equipos!A:F,5,0)</f>
        <v>S.D. A Baña</v>
      </c>
      <c r="D82" s="103">
        <f>VLOOKUP(A82,Equipos!A:F,2,0)</f>
        <v>10363</v>
      </c>
      <c r="E82" s="104" t="str">
        <f>VLOOKUP(A82,Equipos!A:F,4,0)</f>
        <v>SOCIEDADE DEPORTIVA A BAÑA</v>
      </c>
      <c r="F82" t="s">
        <v>590</v>
      </c>
    </row>
    <row r="83" spans="1:6" x14ac:dyDescent="0.25">
      <c r="A83" s="52" t="s">
        <v>497</v>
      </c>
      <c r="B83" s="52">
        <v>13</v>
      </c>
      <c r="C83" t="str">
        <f>VLOOKUP(A83,Equipos!A:F,5,0)</f>
        <v>AD Zas Dimoble Bazar Baio</v>
      </c>
      <c r="D83" s="103">
        <f>VLOOKUP(A83,Equipos!A:F,2,0)</f>
        <v>10341</v>
      </c>
      <c r="E83" s="104" t="str">
        <f>VLOOKUP(A83,Equipos!A:F,4,0)</f>
        <v>AGRUPACION DEPORTIVA CP ZAS</v>
      </c>
      <c r="F83" t="s">
        <v>590</v>
      </c>
    </row>
    <row r="84" spans="1:6" x14ac:dyDescent="0.25">
      <c r="A84" s="52" t="s">
        <v>818</v>
      </c>
      <c r="B84" s="52">
        <v>14</v>
      </c>
      <c r="C84" t="str">
        <f>VLOOKUP(A84,Equipos!A:F,5,0)</f>
        <v>Oroso TM Trastes</v>
      </c>
      <c r="D84" s="103">
        <f>VLOOKUP(A84,Equipos!A:F,2,0)</f>
        <v>682</v>
      </c>
      <c r="E84" s="104" t="str">
        <f>VLOOKUP(A84,Equipos!A:F,4,0)</f>
        <v>CLUB OROSO TM</v>
      </c>
      <c r="F84" t="s">
        <v>590</v>
      </c>
    </row>
    <row r="85" spans="1:6" x14ac:dyDescent="0.25">
      <c r="A85" s="52" t="s">
        <v>749</v>
      </c>
      <c r="B85" s="52">
        <v>15</v>
      </c>
      <c r="C85" t="str">
        <f>VLOOKUP(A85,Equipos!A:F,5,0)</f>
        <v>Recreo Cultural de A Estrada "B"</v>
      </c>
      <c r="D85" s="103">
        <f>VLOOKUP(A85,Equipos!A:F,2,0)</f>
        <v>10350</v>
      </c>
      <c r="E85" s="104" t="str">
        <f>VLOOKUP(A85,Equipos!A:F,4,0)</f>
        <v>RECREO CULTURAL DE A ESTRADA</v>
      </c>
      <c r="F85" t="s">
        <v>590</v>
      </c>
    </row>
    <row r="86" spans="1:6" x14ac:dyDescent="0.25">
      <c r="A86" s="52" t="s">
        <v>750</v>
      </c>
      <c r="B86" s="52">
        <v>16</v>
      </c>
      <c r="C86" t="str">
        <f>VLOOKUP(A86,Equipos!A:F,5,0)</f>
        <v>AD Zas O Pinar</v>
      </c>
      <c r="D86" s="103">
        <f>VLOOKUP(A86,Equipos!A:F,2,0)</f>
        <v>10341</v>
      </c>
      <c r="E86" s="104" t="str">
        <f>VLOOKUP(A86,Equipos!A:F,4,0)</f>
        <v>AGRUPACION DEPORTIVA CP ZAS</v>
      </c>
      <c r="F86" t="s">
        <v>590</v>
      </c>
    </row>
    <row r="87" spans="1:6" x14ac:dyDescent="0.25">
      <c r="A87" s="52" t="s">
        <v>816</v>
      </c>
      <c r="B87" s="52">
        <v>17</v>
      </c>
      <c r="C87" t="str">
        <f>VLOOKUP(A87,Equipos!A:F,5,0)</f>
        <v>V.T.M. - Pizzería Hilton</v>
      </c>
      <c r="D87" s="103">
        <f>VLOOKUP(A87,Equipos!A:F,2,0)</f>
        <v>10355</v>
      </c>
      <c r="E87" s="104" t="str">
        <f>VLOOKUP(A87,Equipos!A:F,4,0)</f>
        <v>CLUB VIMIANZO TENIS DE MESA</v>
      </c>
      <c r="F87" t="s">
        <v>590</v>
      </c>
    </row>
    <row r="88" spans="1:6" x14ac:dyDescent="0.25">
      <c r="A88" s="52" t="s">
        <v>822</v>
      </c>
      <c r="B88" s="52">
        <v>18</v>
      </c>
      <c r="C88" t="str">
        <f>VLOOKUP(A88,Equipos!A:F,5,0)</f>
        <v>Monteferreiros "C"</v>
      </c>
      <c r="D88" s="103">
        <f>VLOOKUP(A88,Equipos!A:F,2,0)</f>
        <v>10023</v>
      </c>
      <c r="E88" s="104" t="str">
        <f>VLOOKUP(A88,Equipos!A:F,4,0)</f>
        <v>MONTEFERREIROS TENIS MESA</v>
      </c>
      <c r="F88" t="s">
        <v>590</v>
      </c>
    </row>
    <row r="89" spans="1:6" x14ac:dyDescent="0.25">
      <c r="A89" s="52" t="s">
        <v>823</v>
      </c>
      <c r="B89" s="52">
        <v>19</v>
      </c>
      <c r="C89" t="str">
        <f>VLOOKUP(A89,Equipos!A:F,5,0)</f>
        <v>T.M. C.R.C. Porriño "B"</v>
      </c>
      <c r="D89" s="103">
        <f>VLOOKUP(A89,Equipos!A:F,2,0)</f>
        <v>10348</v>
      </c>
      <c r="E89" s="104" t="str">
        <f>VLOOKUP(A89,Equipos!A:F,4,0)</f>
        <v>CIRCULO RECREATIVO CULTURAL PORRIÑO</v>
      </c>
      <c r="F89" t="s">
        <v>590</v>
      </c>
    </row>
    <row r="90" spans="1:6" x14ac:dyDescent="0.25">
      <c r="A90" s="52" t="s">
        <v>505</v>
      </c>
      <c r="B90" s="52">
        <v>20</v>
      </c>
      <c r="C90" t="str">
        <f>VLOOKUP(A90,Equipos!A:F,5,0)</f>
        <v>Helios Panaderia Blanco "B"</v>
      </c>
      <c r="D90" s="103">
        <f>VLOOKUP(A90,Equipos!A:F,2,0)</f>
        <v>442</v>
      </c>
      <c r="E90" s="104" t="str">
        <f>VLOOKUP(A90,Equipos!A:F,4,0)</f>
        <v>S.C.D.R HELIOS-BEMBRIVE</v>
      </c>
      <c r="F90" t="s">
        <v>590</v>
      </c>
    </row>
    <row r="91" spans="1:6" x14ac:dyDescent="0.25">
      <c r="A91" s="52" t="s">
        <v>827</v>
      </c>
      <c r="B91" s="52">
        <v>21</v>
      </c>
      <c r="C91" t="str">
        <f>VLOOKUP(A91,Equipos!A:F,5,0)</f>
        <v>Relojería Enrique</v>
      </c>
      <c r="D91" s="103">
        <f>VLOOKUP(A91,Equipos!A:F,2,0)</f>
        <v>43</v>
      </c>
      <c r="E91" s="104" t="str">
        <f>VLOOKUP(A91,Equipos!A:F,4,0)</f>
        <v>CAMBADOS TENIS DE MESA</v>
      </c>
      <c r="F91" t="s">
        <v>590</v>
      </c>
    </row>
    <row r="92" spans="1:6" x14ac:dyDescent="0.25">
      <c r="A92" s="52" t="s">
        <v>733</v>
      </c>
      <c r="B92" s="52">
        <v>22</v>
      </c>
      <c r="C92" t="str">
        <f>VLOOKUP(A92,Equipos!A:F,5,0)</f>
        <v>Monte Porreiro Promesas</v>
      </c>
      <c r="D92" s="103">
        <f>VLOOKUP(A92,Equipos!A:F,2,0)</f>
        <v>534</v>
      </c>
      <c r="E92" s="104" t="str">
        <f>VLOOKUP(A92,Equipos!A:F,4,0)</f>
        <v>CLUB MONTE PORREIRO</v>
      </c>
      <c r="F92" t="s">
        <v>590</v>
      </c>
    </row>
    <row r="93" spans="1:6" x14ac:dyDescent="0.25">
      <c r="A93" s="52" t="s">
        <v>738</v>
      </c>
      <c r="B93" s="52">
        <v>23</v>
      </c>
      <c r="C93" t="str">
        <f>VLOOKUP(A93,Equipos!A:F,5,0)</f>
        <v>A.D. Vincios "B"</v>
      </c>
      <c r="D93" s="103">
        <f>VLOOKUP(A93,Equipos!A:F,2,0)</f>
        <v>461</v>
      </c>
      <c r="E93" s="104" t="str">
        <f>VLOOKUP(A93,Equipos!A:F,4,0)</f>
        <v>AGRUPACION DEPORTIVA VINCIOS</v>
      </c>
      <c r="F93" t="s">
        <v>590</v>
      </c>
    </row>
    <row r="94" spans="1:6" x14ac:dyDescent="0.25">
      <c r="A94" s="52" t="s">
        <v>831</v>
      </c>
      <c r="B94" s="52">
        <v>24</v>
      </c>
      <c r="C94" t="str">
        <f>VLOOKUP(A94,Equipos!A:F,5,0)</f>
        <v>Pardavila T.M. Tapería Os Cen Gaiteiros</v>
      </c>
      <c r="D94" s="103">
        <f>VLOOKUP(A94,Equipos!A:F,2,0)</f>
        <v>117</v>
      </c>
      <c r="E94" s="104" t="str">
        <f>VLOOKUP(A94,Equipos!A:F,4,0)</f>
        <v>SOCIEDAD CULTURAL DEPORTIVA PARDAVILA</v>
      </c>
      <c r="F94" t="s">
        <v>590</v>
      </c>
    </row>
    <row r="95" spans="1:6" x14ac:dyDescent="0.25">
      <c r="A95" s="52" t="s">
        <v>829</v>
      </c>
      <c r="B95" s="52">
        <v>25</v>
      </c>
      <c r="C95" t="str">
        <f>VLOOKUP(A95,Equipos!A:F,5,0)</f>
        <v>T.M. C.R.C. Porriño "C"</v>
      </c>
      <c r="D95" s="103">
        <f>VLOOKUP(A95,Equipos!A:F,2,0)</f>
        <v>10348</v>
      </c>
      <c r="E95" s="104" t="str">
        <f>VLOOKUP(A95,Equipos!A:F,4,0)</f>
        <v>CIRCULO RECREATIVO CULTURAL PORRIÑO</v>
      </c>
      <c r="F95" t="s">
        <v>590</v>
      </c>
    </row>
  </sheetData>
  <sheetProtection algorithmName="SHA-512" hashValue="0SOWTaxXDvA7hezUi5njslAEHE3DMiTHSc/sfTfluXNlCqMHgFjkVMmJ74Gn2cHKwLNBevGs/R3cjZztFcH8Lg==" saltValue="5u1CAzXOSQX4fF3nEq733A==" spinCount="100000" sheet="1" objects="1" scenarios="1"/>
  <mergeCells count="1">
    <mergeCell ref="A1:F1"/>
  </mergeCells>
  <conditionalFormatting sqref="F65:F1048576 F2:F63">
    <cfRule type="cellIs" dxfId="7" priority="9" operator="equal">
      <formula>"2ª Nac. Fem."</formula>
    </cfRule>
    <cfRule type="cellIs" dxfId="6" priority="10" operator="equal">
      <formula>"2ª Gal. Masc."</formula>
    </cfRule>
    <cfRule type="cellIs" dxfId="5" priority="11" operator="equal">
      <formula>"1ª Gal. Masc."</formula>
    </cfRule>
    <cfRule type="cellIs" dxfId="4" priority="12" operator="equal">
      <formula>"3ª Nac. Masc."</formula>
    </cfRule>
  </conditionalFormatting>
  <conditionalFormatting sqref="F64">
    <cfRule type="cellIs" dxfId="3" priority="1" operator="equal">
      <formula>"2ª Nac. Fem."</formula>
    </cfRule>
    <cfRule type="cellIs" dxfId="2" priority="2" operator="equal">
      <formula>"2ª Gal. Masc."</formula>
    </cfRule>
    <cfRule type="cellIs" dxfId="1" priority="3" operator="equal">
      <formula>"1ª Gal. Masc."</formula>
    </cfRule>
    <cfRule type="cellIs" dxfId="0" priority="4" operator="equal">
      <formula>"3ª Nac. Masc."</formula>
    </cfRule>
  </conditionalFormatting>
  <dataValidations count="1">
    <dataValidation type="list" allowBlank="1" showInputMessage="1" showErrorMessage="1" sqref="F3:F95" xr:uid="{00000000-0002-0000-0400-000000000000}">
      <formula1>"3ª Nac. Masc.,1ª Gal. Masc.,2ª Gal. Masc.,2ª Nac. Fem."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1000000}">
          <x14:formula1>
            <xm:f>Clubs!$B$2:$B$53</xm:f>
          </x14:formula1>
          <xm:sqref>E3:E95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/>
    <col min="46" max="1024" width="10.5703125" style="18"/>
    <col min="1025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umT8nRHh0ift2NRTpuUodCl8v55VXWx2jibzfLKJn7QNNAhKe/3yRIDd7OE4o9dFYZNzu/iSocmYngsVk/D/PQ==" saltValue="TS4H+SAAljjSVs0UiirIGg==" spinCount="100000" sheet="1" objects="1" scenarios="1"/>
  <mergeCells count="47"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  <mergeCell ref="G22:AS22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E33:AS33"/>
    <mergeCell ref="I36:Q36"/>
    <mergeCell ref="AN36:AS36"/>
    <mergeCell ref="W36:AJ36"/>
    <mergeCell ref="Y37:AH37"/>
    <mergeCell ref="AL37:AS37"/>
    <mergeCell ref="B38:R38"/>
    <mergeCell ref="W38:AO38"/>
    <mergeCell ref="J37:U37"/>
    <mergeCell ref="I40:P40"/>
    <mergeCell ref="Y40:AC40"/>
    <mergeCell ref="AM40:AS40"/>
    <mergeCell ref="R41:AS41"/>
    <mergeCell ref="B42:N42"/>
    <mergeCell ref="B52:H52"/>
    <mergeCell ref="I52:AS52"/>
    <mergeCell ref="B53:H53"/>
    <mergeCell ref="I53:AS53"/>
    <mergeCell ref="P44:T45"/>
    <mergeCell ref="B47:AS47"/>
    <mergeCell ref="B48:AS48"/>
    <mergeCell ref="B49:AS49"/>
    <mergeCell ref="B51:H51"/>
    <mergeCell ref="I51:AS51"/>
  </mergeCells>
  <hyperlinks>
    <hyperlink ref="B38" r:id="rId1" xr:uid="{00000000-0004-0000-0500-000000000000}"/>
    <hyperlink ref="W38" r:id="rId2" xr:uid="{00000000-0004-0000-0500-000001000000}"/>
    <hyperlink ref="B38:R38" r:id="rId3" display="Ver listado de mesas autorizadas ITTF" xr:uid="{00000000-0004-0000-0500-000002000000}"/>
    <hyperlink ref="W38:AO38" r:id="rId4" display="Ver listado de pelotas autorizadas ITTF" xr:uid="{00000000-0004-0000-05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hWk3k6DUceCFP3CUoWqIWaP3dAU2u/bbEabTi9+KFbiHp3KDBRcta9A1vGRsqFNL6rUTc3cLxOld4pPZWa1rvA==" saltValue="uOVgapaFJg1SiA6tduAzAg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600-000000000000}"/>
    <hyperlink ref="W38" r:id="rId2" xr:uid="{00000000-0004-0000-0600-000001000000}"/>
    <hyperlink ref="B38:R38" r:id="rId3" display="Ver listado de mesas autorizadas ITTF" xr:uid="{00000000-0004-0000-0600-000002000000}"/>
    <hyperlink ref="W38:AO38" r:id="rId4" display="Ver listado de pelotas autorizadas ITTF" xr:uid="{00000000-0004-0000-06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rOzL67wtsfT8rtkV1pQ6eYS4k/r2ynnwxWf1YNIEQgudoxELFCCy7Iu1pOgGXusalQBWwt1mxm17uOjjoBbXZg==" saltValue="/o+Ut6aR8eonwW1+gozR/A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700-000000000000}"/>
    <hyperlink ref="W38" r:id="rId2" xr:uid="{00000000-0004-0000-0700-000001000000}"/>
    <hyperlink ref="B38:R38" r:id="rId3" display="Ver listado de mesas autorizadas ITTF" xr:uid="{00000000-0004-0000-0700-000002000000}"/>
    <hyperlink ref="W38:AO38" r:id="rId4" display="Ver listado de pelotas autorizadas ITTF" xr:uid="{00000000-0004-0000-07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AS54"/>
  <sheetViews>
    <sheetView zoomScaleNormal="100" workbookViewId="0">
      <selection activeCell="G13" sqref="G13:J13"/>
    </sheetView>
  </sheetViews>
  <sheetFormatPr baseColWidth="10" defaultColWidth="8.85546875" defaultRowHeight="15" x14ac:dyDescent="0.25"/>
  <cols>
    <col min="1" max="45" width="2.140625" style="18" customWidth="1"/>
    <col min="46" max="16384" width="8.85546875" style="18"/>
  </cols>
  <sheetData>
    <row r="1" spans="1:45" ht="30" customHeight="1" x14ac:dyDescent="0.25">
      <c r="D1" s="105"/>
      <c r="E1" s="105"/>
      <c r="F1" s="46"/>
      <c r="G1" s="46"/>
      <c r="H1" s="46"/>
      <c r="I1" s="46"/>
      <c r="J1" s="46"/>
      <c r="K1" s="53" t="s">
        <v>515</v>
      </c>
      <c r="N1" s="105"/>
      <c r="O1" s="4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5" ht="20.100000000000001" customHeight="1" x14ac:dyDescent="0.25">
      <c r="D2" s="105"/>
      <c r="E2" s="105"/>
      <c r="F2" s="47"/>
      <c r="G2" s="47"/>
      <c r="H2" s="47"/>
      <c r="I2" s="47"/>
      <c r="J2" s="47"/>
      <c r="K2" s="47" t="s">
        <v>586</v>
      </c>
      <c r="N2" s="105"/>
      <c r="O2" s="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5" ht="20.100000000000001" customHeight="1" x14ac:dyDescent="0.25">
      <c r="D3" s="105"/>
      <c r="E3" s="105"/>
      <c r="F3" s="47"/>
      <c r="G3" s="47"/>
      <c r="H3" s="47"/>
      <c r="I3" s="47"/>
      <c r="J3" s="47"/>
      <c r="K3" s="47" t="s">
        <v>579</v>
      </c>
      <c r="N3" s="105"/>
      <c r="O3" s="4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5" ht="20.100000000000001" customHeight="1" x14ac:dyDescent="0.25">
      <c r="D4" s="105"/>
      <c r="E4" s="105"/>
      <c r="F4" s="48"/>
      <c r="G4" s="48"/>
      <c r="H4" s="48"/>
      <c r="I4" s="48"/>
      <c r="J4" s="48"/>
      <c r="K4" s="48" t="s">
        <v>516</v>
      </c>
      <c r="N4" s="105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5" ht="6" customHeight="1" x14ac:dyDescent="0.25">
      <c r="D5" s="105"/>
      <c r="E5" s="105"/>
      <c r="F5" s="48"/>
      <c r="G5" s="48"/>
      <c r="H5" s="48"/>
      <c r="I5" s="48"/>
      <c r="J5" s="48"/>
      <c r="K5" s="48"/>
      <c r="L5" s="48"/>
      <c r="M5" s="48"/>
      <c r="N5" s="105"/>
      <c r="O5" s="48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5" s="17" customFormat="1" ht="23.25" customHeight="1" x14ac:dyDescent="0.25">
      <c r="A6" s="224" t="s">
        <v>611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</row>
    <row r="7" spans="1:45" ht="23.25" customHeight="1" x14ac:dyDescent="0.45">
      <c r="A7" s="225" t="s">
        <v>608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3.25" customHeight="1" x14ac:dyDescent="0.45">
      <c r="A8" s="225" t="s">
        <v>593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</row>
    <row r="9" spans="1:45" ht="6" customHeight="1" x14ac:dyDescent="0.45">
      <c r="AH9" s="13"/>
      <c r="AI9" s="13"/>
      <c r="AJ9" s="13"/>
      <c r="AK9" s="13"/>
      <c r="AL9" s="13"/>
    </row>
    <row r="10" spans="1:45" s="17" customFormat="1" ht="15" customHeight="1" x14ac:dyDescent="0.45">
      <c r="B10" s="14" t="s">
        <v>599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 customHeight="1" x14ac:dyDescent="0.45">
      <c r="B11" s="16" t="s">
        <v>528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6" customHeight="1" x14ac:dyDescent="0.25">
      <c r="AH12" s="106"/>
      <c r="AI12" s="106"/>
      <c r="AJ12" s="106"/>
      <c r="AK12" s="106"/>
      <c r="AL12" s="106"/>
    </row>
    <row r="13" spans="1:45" ht="18.75" customHeight="1" x14ac:dyDescent="0.3">
      <c r="B13" s="17" t="s">
        <v>530</v>
      </c>
      <c r="G13" s="226"/>
      <c r="H13" s="226"/>
      <c r="I13" s="226"/>
      <c r="J13" s="226"/>
      <c r="N13" s="17" t="s">
        <v>531</v>
      </c>
      <c r="R13" s="227" t="str">
        <f>IFERROR(VLOOKUP(G13,Equipos!$A:$AL,2,0),"")</f>
        <v/>
      </c>
      <c r="S13" s="227"/>
      <c r="T13" s="227"/>
      <c r="U13" s="227"/>
      <c r="AC13" s="17" t="s">
        <v>532</v>
      </c>
      <c r="AH13" s="228" t="s">
        <v>529</v>
      </c>
      <c r="AI13" s="228"/>
      <c r="AJ13" s="228"/>
      <c r="AK13" s="228"/>
      <c r="AL13" s="228"/>
      <c r="AM13" s="19" t="s">
        <v>592</v>
      </c>
    </row>
    <row r="14" spans="1:45" ht="11.25" customHeight="1" x14ac:dyDescent="0.3">
      <c r="B14" s="17"/>
      <c r="G14" s="107"/>
      <c r="H14" s="107"/>
      <c r="I14" s="107"/>
      <c r="J14" s="107"/>
      <c r="N14" s="17"/>
      <c r="R14" s="107"/>
      <c r="S14" s="107"/>
      <c r="T14" s="107"/>
      <c r="U14" s="107"/>
      <c r="AC14" s="17"/>
      <c r="AH14" s="228"/>
      <c r="AI14" s="228"/>
      <c r="AJ14" s="228"/>
      <c r="AK14" s="228"/>
      <c r="AL14" s="228"/>
      <c r="AM14" s="20" t="s">
        <v>533</v>
      </c>
    </row>
    <row r="15" spans="1:45" s="108" customFormat="1" ht="15" customHeight="1" x14ac:dyDescent="0.25">
      <c r="B15" s="222" t="str">
        <f>IFERROR(VLOOKUP(R13,Clubs!$A:$C,2,0),"")</f>
        <v/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</row>
    <row r="16" spans="1:45" ht="15" customHeight="1" x14ac:dyDescent="0.25">
      <c r="A16" s="108"/>
      <c r="B16" s="223" t="str">
        <f>IFERROR(VLOOKUP(G13,Equipos!$A:$AL,33,0),"")</f>
        <v/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</row>
    <row r="17" spans="2:45" ht="3.75" customHeight="1" x14ac:dyDescent="0.25"/>
    <row r="18" spans="2:45" x14ac:dyDescent="0.25">
      <c r="B18" s="21" t="s">
        <v>534</v>
      </c>
      <c r="C18" s="21"/>
      <c r="D18" s="21"/>
      <c r="E18" s="21"/>
      <c r="F18" s="21"/>
      <c r="G18" s="21"/>
      <c r="H18" s="21"/>
    </row>
    <row r="19" spans="2:45" x14ac:dyDescent="0.25">
      <c r="B19" s="22" t="s">
        <v>535</v>
      </c>
      <c r="C19" s="109"/>
      <c r="D19" s="109"/>
      <c r="E19" s="109"/>
      <c r="F19" s="109"/>
      <c r="G19" s="109"/>
      <c r="H19" s="110"/>
      <c r="I19" s="111"/>
      <c r="J19" s="220" t="str">
        <f>IFERROR(VLOOKUP(G13,Equipos!$A:$AL,4,0),"")</f>
        <v/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</row>
    <row r="20" spans="2:45" x14ac:dyDescent="0.25">
      <c r="B20" s="22" t="s">
        <v>536</v>
      </c>
      <c r="C20" s="109"/>
      <c r="D20" s="109"/>
      <c r="E20" s="109"/>
      <c r="F20" s="109"/>
      <c r="G20" s="109"/>
      <c r="H20" s="109"/>
      <c r="I20" s="109"/>
      <c r="J20" s="110"/>
      <c r="K20" s="111"/>
      <c r="L20" s="220" t="str">
        <f>IFERROR(VLOOKUP(G13,Equipos!$A:$AL,5,0),"")</f>
        <v/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</row>
    <row r="21" spans="2:45" x14ac:dyDescent="0.25">
      <c r="B21" s="22" t="s">
        <v>610</v>
      </c>
      <c r="C21" s="109"/>
      <c r="D21" s="109"/>
      <c r="E21" s="109"/>
      <c r="F21" s="109"/>
      <c r="G21" s="109"/>
      <c r="H21" s="110"/>
      <c r="I21" s="111"/>
      <c r="J21" s="220" t="str">
        <f>IFERROR(VLOOKUP(G13,Equipos!$A:$AL,6,0),"")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</row>
    <row r="22" spans="2:45" x14ac:dyDescent="0.25">
      <c r="B22" s="22" t="s">
        <v>519</v>
      </c>
      <c r="C22" s="109"/>
      <c r="D22" s="109"/>
      <c r="E22" s="109"/>
      <c r="F22" s="109"/>
      <c r="G22" s="220" t="str">
        <f>IFERROR(VLOOKUP(G13,Equipos!$A:$AL,7,0),"")</f>
        <v/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</row>
    <row r="23" spans="2:45" x14ac:dyDescent="0.25">
      <c r="B23" s="22" t="s">
        <v>520</v>
      </c>
      <c r="C23" s="109"/>
      <c r="D23" s="109"/>
      <c r="E23" s="109"/>
      <c r="F23" s="109"/>
      <c r="G23" s="109"/>
      <c r="H23" s="220" t="str">
        <f>IFERROR(VLOOKUP(G13,Equipos!$A:$AL,9,0),"")</f>
        <v/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09"/>
      <c r="U23" s="109"/>
      <c r="V23" s="109"/>
      <c r="W23" s="109"/>
      <c r="X23" s="112" t="s">
        <v>537</v>
      </c>
      <c r="Y23" s="221" t="str">
        <f>IFERROR(VLOOKUP(G13,Equipos!$A:$AL,11,0),"")</f>
        <v/>
      </c>
      <c r="Z23" s="221"/>
      <c r="AA23" s="221"/>
      <c r="AB23" s="221"/>
      <c r="AC23" s="221"/>
      <c r="AD23" s="221"/>
      <c r="AE23" s="221"/>
      <c r="AF23" s="221"/>
      <c r="AG23" s="109"/>
      <c r="AH23" s="109"/>
      <c r="AI23" s="109"/>
      <c r="AJ23" s="109"/>
      <c r="AK23" s="109"/>
      <c r="AL23" s="109"/>
      <c r="AM23" s="109"/>
      <c r="AN23" s="112" t="s">
        <v>538</v>
      </c>
      <c r="AO23" s="221" t="str">
        <f>IFERROR(VLOOKUP(G13,Equipos!$A:$AL,8,0),"")</f>
        <v/>
      </c>
      <c r="AP23" s="221"/>
      <c r="AQ23" s="221"/>
      <c r="AR23" s="221"/>
      <c r="AS23" s="221"/>
    </row>
    <row r="24" spans="2:45" x14ac:dyDescent="0.25">
      <c r="B24" s="22" t="s">
        <v>521</v>
      </c>
      <c r="C24" s="109"/>
      <c r="D24" s="109"/>
      <c r="E24" s="109"/>
      <c r="F24" s="110"/>
      <c r="G24" s="111"/>
      <c r="H24" s="220" t="str">
        <f>IFERROR(VLOOKUP(G13,Equipos!$A:$AL,10,0),"")</f>
        <v/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2:45" ht="8.25" customHeight="1" x14ac:dyDescent="0.25"/>
    <row r="26" spans="2:45" x14ac:dyDescent="0.25">
      <c r="B26" s="21" t="s">
        <v>539</v>
      </c>
      <c r="C26" s="28"/>
      <c r="D26" s="28"/>
      <c r="E26" s="28"/>
      <c r="F26" s="28"/>
      <c r="G26" s="28"/>
      <c r="H26" s="28"/>
      <c r="I26" s="28"/>
    </row>
    <row r="27" spans="2:45" x14ac:dyDescent="0.25">
      <c r="B27" s="23" t="s">
        <v>540</v>
      </c>
      <c r="C27" s="24"/>
      <c r="D27" s="24"/>
      <c r="E27" s="113"/>
      <c r="F27" s="114"/>
      <c r="G27" s="218" t="str">
        <f>IFERROR(VLOOKUP(G13,Equipos!$A:$AL,13,0),"")</f>
        <v/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</row>
    <row r="28" spans="2:45" x14ac:dyDescent="0.25">
      <c r="B28" s="23" t="s">
        <v>519</v>
      </c>
      <c r="C28" s="24"/>
      <c r="D28" s="24"/>
      <c r="E28" s="24"/>
      <c r="F28" s="24"/>
      <c r="G28" s="218" t="str">
        <f>IFERROR(VLOOKUP(G13,Equipos!$A:$AL,14,0),"")</f>
        <v/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</row>
    <row r="29" spans="2:45" x14ac:dyDescent="0.25">
      <c r="B29" s="23" t="s">
        <v>520</v>
      </c>
      <c r="C29" s="24"/>
      <c r="D29" s="24"/>
      <c r="E29" s="24"/>
      <c r="F29" s="24"/>
      <c r="G29" s="24"/>
      <c r="H29" s="218" t="str">
        <f>IFERROR(VLOOKUP(G13,Equipos!$A:$AL,15,0),"")</f>
        <v/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4"/>
      <c r="U29" s="24"/>
      <c r="V29" s="24"/>
      <c r="W29" s="24"/>
      <c r="X29" s="25" t="s">
        <v>537</v>
      </c>
      <c r="Y29" s="219" t="str">
        <f>IFERROR(VLOOKUP(G13,Equipos!$A:$AL,35,0),"")</f>
        <v/>
      </c>
      <c r="Z29" s="219"/>
      <c r="AA29" s="219"/>
      <c r="AB29" s="219"/>
      <c r="AC29" s="219"/>
      <c r="AD29" s="219"/>
      <c r="AE29" s="219"/>
      <c r="AF29" s="219"/>
      <c r="AG29" s="24"/>
      <c r="AH29" s="24"/>
      <c r="AI29" s="24"/>
      <c r="AJ29" s="24"/>
      <c r="AK29" s="24"/>
      <c r="AL29" s="24"/>
      <c r="AM29" s="24"/>
      <c r="AN29" s="25" t="s">
        <v>541</v>
      </c>
      <c r="AO29" s="219" t="str">
        <f>IFERROR(VLOOKUP(G13,Equipos!$A:$AL,34,0),"")</f>
        <v/>
      </c>
      <c r="AP29" s="219"/>
      <c r="AQ29" s="219"/>
      <c r="AR29" s="219"/>
      <c r="AS29" s="219"/>
    </row>
    <row r="30" spans="2:45" ht="5.25" customHeight="1" x14ac:dyDescent="0.25"/>
    <row r="31" spans="2:45" x14ac:dyDescent="0.25">
      <c r="B31" s="21" t="s">
        <v>542</v>
      </c>
      <c r="C31" s="28"/>
      <c r="D31" s="28"/>
      <c r="E31" s="28"/>
      <c r="F31" s="28"/>
      <c r="G31" s="28"/>
    </row>
    <row r="32" spans="2:45" x14ac:dyDescent="0.25">
      <c r="B32" s="26" t="s">
        <v>540</v>
      </c>
      <c r="C32" s="27"/>
      <c r="D32" s="27"/>
      <c r="E32" s="115"/>
      <c r="F32" s="116"/>
      <c r="G32" s="217" t="str">
        <f>IFERROR(VLOOKUP(G13,Equipos!$A:$AL,17,0),"")</f>
        <v/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6" t="s">
        <v>543</v>
      </c>
      <c r="X32" s="27"/>
      <c r="Y32" s="27"/>
      <c r="Z32" s="27"/>
      <c r="AA32" s="27"/>
      <c r="AB32" s="27"/>
      <c r="AC32" s="27"/>
      <c r="AD32" s="27"/>
      <c r="AE32" s="217" t="str">
        <f>IFERROR(VLOOKUP(G13,Equipos!$A:$AL,18,0),"")</f>
        <v/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</row>
    <row r="33" spans="2:45" x14ac:dyDescent="0.25">
      <c r="B33" s="26" t="s">
        <v>518</v>
      </c>
      <c r="C33" s="27"/>
      <c r="D33" s="27"/>
      <c r="E33" s="217" t="str">
        <f>IFERROR(VLOOKUP(G13,Equipos!$A:$AL,29,0),"")</f>
        <v/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</row>
    <row r="34" spans="2:45" ht="7.5" customHeight="1" x14ac:dyDescent="0.25"/>
    <row r="35" spans="2:45" x14ac:dyDescent="0.25">
      <c r="B35" s="21" t="s">
        <v>544</v>
      </c>
      <c r="C35" s="28"/>
      <c r="D35" s="28"/>
      <c r="E35" s="28"/>
      <c r="F35" s="28"/>
    </row>
    <row r="36" spans="2:45" x14ac:dyDescent="0.25">
      <c r="B36" s="29" t="s">
        <v>545</v>
      </c>
      <c r="C36" s="27"/>
      <c r="D36" s="27"/>
      <c r="E36" s="30" t="s">
        <v>546</v>
      </c>
      <c r="F36" s="31"/>
      <c r="G36" s="31"/>
      <c r="H36" s="31"/>
      <c r="I36" s="212" t="str">
        <f>IFERROR(VLOOKUP(G13,Equipos!$A:$AL,21,0),"")</f>
        <v/>
      </c>
      <c r="J36" s="212"/>
      <c r="K36" s="212"/>
      <c r="L36" s="212"/>
      <c r="M36" s="212"/>
      <c r="N36" s="212"/>
      <c r="O36" s="212"/>
      <c r="P36" s="212"/>
      <c r="Q36" s="212"/>
      <c r="R36" s="32"/>
      <c r="S36" s="32"/>
      <c r="T36" s="32"/>
      <c r="U36" s="31"/>
      <c r="V36" s="33" t="s">
        <v>547</v>
      </c>
      <c r="W36" s="214" t="str">
        <f>IFERROR(VLOOKUP(G13,Equipos!$A:$AL,22,0),"")</f>
        <v/>
      </c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34"/>
      <c r="AL36" s="35"/>
      <c r="AM36" s="33" t="s">
        <v>548</v>
      </c>
      <c r="AN36" s="212" t="str">
        <f>IFERROR(VLOOKUP(G13,Equipos!$A:$AL,23,0),"")</f>
        <v/>
      </c>
      <c r="AO36" s="212"/>
      <c r="AP36" s="212"/>
      <c r="AQ36" s="212"/>
      <c r="AR36" s="212"/>
      <c r="AS36" s="212"/>
    </row>
    <row r="37" spans="2:45" x14ac:dyDescent="0.25">
      <c r="B37" s="29" t="s">
        <v>549</v>
      </c>
      <c r="C37" s="27"/>
      <c r="D37" s="27"/>
      <c r="E37" s="27"/>
      <c r="F37" s="30" t="s">
        <v>546</v>
      </c>
      <c r="G37" s="31"/>
      <c r="H37" s="31"/>
      <c r="I37" s="31"/>
      <c r="J37" s="214" t="str">
        <f>IFERROR(VLOOKUP(G13,Equipos!$A:$AL,19,0),"")</f>
        <v/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  <c r="V37" s="31"/>
      <c r="W37" s="31"/>
      <c r="X37" s="36" t="s">
        <v>548</v>
      </c>
      <c r="Y37" s="212" t="str">
        <f>IFERROR(VLOOKUP(G13,Equipos!$A:$AL,20,0),"")</f>
        <v/>
      </c>
      <c r="Z37" s="212"/>
      <c r="AA37" s="212"/>
      <c r="AB37" s="212"/>
      <c r="AC37" s="212"/>
      <c r="AD37" s="212"/>
      <c r="AE37" s="212"/>
      <c r="AF37" s="212"/>
      <c r="AG37" s="212"/>
      <c r="AH37" s="212"/>
      <c r="AI37" s="31"/>
      <c r="AJ37" s="31"/>
      <c r="AK37" s="33" t="s">
        <v>550</v>
      </c>
      <c r="AL37" s="212" t="str">
        <f>IFERROR(VLOOKUP(G13,Equipos!$A:$AL,38,0),"")</f>
        <v/>
      </c>
      <c r="AM37" s="212"/>
      <c r="AN37" s="212"/>
      <c r="AO37" s="212"/>
      <c r="AP37" s="212"/>
      <c r="AQ37" s="212"/>
      <c r="AR37" s="212"/>
      <c r="AS37" s="212"/>
    </row>
    <row r="38" spans="2:45" x14ac:dyDescent="0.25">
      <c r="B38" s="213" t="s">
        <v>551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W38" s="213" t="s">
        <v>552</v>
      </c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117"/>
      <c r="AQ38" s="117"/>
      <c r="AR38" s="117"/>
      <c r="AS38" s="117"/>
    </row>
    <row r="39" spans="2:45" x14ac:dyDescent="0.25">
      <c r="B39" s="21" t="s">
        <v>553</v>
      </c>
      <c r="C39" s="28"/>
      <c r="D39" s="28"/>
      <c r="E39" s="28"/>
      <c r="F39" s="28"/>
      <c r="G39" s="21"/>
      <c r="H39" s="28"/>
      <c r="Y39" s="37" t="s">
        <v>554</v>
      </c>
      <c r="AM39" s="37" t="s">
        <v>555</v>
      </c>
    </row>
    <row r="40" spans="2:45" x14ac:dyDescent="0.25">
      <c r="B40" s="26" t="s">
        <v>556</v>
      </c>
      <c r="C40" s="27"/>
      <c r="D40" s="27"/>
      <c r="E40" s="27"/>
      <c r="F40" s="27"/>
      <c r="G40" s="27"/>
      <c r="H40" s="27"/>
      <c r="I40" s="208" t="str">
        <f>IFERROR(VLOOKUP(G13,Equipos!$A:$AL,27,0),"")</f>
        <v/>
      </c>
      <c r="J40" s="208"/>
      <c r="K40" s="208"/>
      <c r="L40" s="208"/>
      <c r="M40" s="208"/>
      <c r="N40" s="208"/>
      <c r="O40" s="208"/>
      <c r="P40" s="208"/>
      <c r="Q40" s="26" t="s">
        <v>557</v>
      </c>
      <c r="R40" s="27"/>
      <c r="S40" s="27"/>
      <c r="T40" s="27"/>
      <c r="U40" s="27"/>
      <c r="V40" s="27"/>
      <c r="W40" s="27"/>
      <c r="X40" s="27"/>
      <c r="Y40" s="209" t="str">
        <f>IFERROR(VLOOKUP(G13,Equipos!$A:$AL,25,0),"")</f>
        <v/>
      </c>
      <c r="Z40" s="209"/>
      <c r="AA40" s="209"/>
      <c r="AB40" s="209"/>
      <c r="AC40" s="209"/>
      <c r="AD40" s="26" t="s">
        <v>558</v>
      </c>
      <c r="AE40" s="27"/>
      <c r="AF40" s="27"/>
      <c r="AG40" s="27"/>
      <c r="AH40" s="27"/>
      <c r="AI40" s="27"/>
      <c r="AJ40" s="27"/>
      <c r="AK40" s="27"/>
      <c r="AL40" s="27"/>
      <c r="AM40" s="209" t="str">
        <f>IFERROR(VLOOKUP(G13,Equipos!$A:$AL,26,0),"")</f>
        <v/>
      </c>
      <c r="AN40" s="209"/>
      <c r="AO40" s="209"/>
      <c r="AP40" s="209"/>
      <c r="AQ40" s="209"/>
      <c r="AR40" s="209"/>
      <c r="AS40" s="209"/>
    </row>
    <row r="41" spans="2:45" x14ac:dyDescent="0.25"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</row>
    <row r="42" spans="2:45" x14ac:dyDescent="0.25">
      <c r="B42" s="211" t="s">
        <v>559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</row>
    <row r="43" spans="2:45" ht="15" customHeight="1" x14ac:dyDescent="0.25">
      <c r="B43" s="38" t="s">
        <v>560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</row>
    <row r="44" spans="2:45" ht="5.25" customHeight="1" x14ac:dyDescent="0.25">
      <c r="P44" s="203" t="s">
        <v>529</v>
      </c>
      <c r="Q44" s="203"/>
      <c r="R44" s="203"/>
      <c r="S44" s="203"/>
      <c r="T44" s="203"/>
    </row>
    <row r="45" spans="2:45" ht="13.5" customHeight="1" x14ac:dyDescent="0.25">
      <c r="P45" s="203"/>
      <c r="Q45" s="203"/>
      <c r="R45" s="203"/>
      <c r="S45" s="203"/>
      <c r="T45" s="203"/>
      <c r="V45" s="19" t="s">
        <v>606</v>
      </c>
    </row>
    <row r="46" spans="2:45" x14ac:dyDescent="0.25">
      <c r="B46" s="21" t="s">
        <v>561</v>
      </c>
      <c r="C46" s="28"/>
      <c r="D46" s="28"/>
      <c r="E46" s="28"/>
      <c r="F46" s="28"/>
      <c r="G46" s="21"/>
      <c r="H46" s="28"/>
      <c r="I46" s="21"/>
      <c r="V46" s="37"/>
    </row>
    <row r="47" spans="2:45" x14ac:dyDescent="0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2:45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</row>
    <row r="49" spans="2:45" x14ac:dyDescent="0.25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</row>
    <row r="50" spans="2:45" ht="6" customHeight="1" x14ac:dyDescent="0.25"/>
    <row r="51" spans="2:45" x14ac:dyDescent="0.25">
      <c r="B51" s="207" t="s">
        <v>562</v>
      </c>
      <c r="C51" s="207"/>
      <c r="D51" s="207"/>
      <c r="E51" s="207"/>
      <c r="F51" s="207"/>
      <c r="G51" s="207"/>
      <c r="H51" s="207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</row>
    <row r="52" spans="2:45" x14ac:dyDescent="0.25">
      <c r="B52" s="201" t="s">
        <v>537</v>
      </c>
      <c r="C52" s="201"/>
      <c r="D52" s="201"/>
      <c r="E52" s="201"/>
      <c r="F52" s="201"/>
      <c r="G52" s="201"/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</row>
    <row r="53" spans="2:45" x14ac:dyDescent="0.25">
      <c r="B53" s="201" t="s">
        <v>518</v>
      </c>
      <c r="C53" s="201"/>
      <c r="D53" s="201"/>
      <c r="E53" s="201"/>
      <c r="F53" s="201"/>
      <c r="G53" s="201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</row>
    <row r="54" spans="2:45" ht="12" customHeight="1" x14ac:dyDescent="0.25">
      <c r="I54" s="41" t="s">
        <v>563</v>
      </c>
    </row>
  </sheetData>
  <sheetProtection algorithmName="SHA-512" hashValue="xrFfpCfvPz2OC8Z2ln8AuLhZzeXmBUJs36Nn1NsWY2GvwmsZWOVo6wM4Y2jgPRfPAFJv8Al6siQsHR43BA9+7A==" saltValue="Dc+c/AATzm2J+p9qy2vudA==" spinCount="100000" sheet="1" objects="1" scenarios="1"/>
  <mergeCells count="47">
    <mergeCell ref="B52:H52"/>
    <mergeCell ref="I52:AS52"/>
    <mergeCell ref="B53:H53"/>
    <mergeCell ref="I53:AS53"/>
    <mergeCell ref="W36:AJ36"/>
    <mergeCell ref="J37:U37"/>
    <mergeCell ref="B42:N42"/>
    <mergeCell ref="P44:T45"/>
    <mergeCell ref="B47:AS47"/>
    <mergeCell ref="B48:AS48"/>
    <mergeCell ref="B49:AS49"/>
    <mergeCell ref="B51:H51"/>
    <mergeCell ref="I51:AS51"/>
    <mergeCell ref="B38:R38"/>
    <mergeCell ref="W38:AO38"/>
    <mergeCell ref="I40:P40"/>
    <mergeCell ref="Y40:AC40"/>
    <mergeCell ref="AM40:AS40"/>
    <mergeCell ref="R41:AS41"/>
    <mergeCell ref="I36:Q36"/>
    <mergeCell ref="AN36:AS36"/>
    <mergeCell ref="Y37:AH37"/>
    <mergeCell ref="AL37:AS37"/>
    <mergeCell ref="E33:AS33"/>
    <mergeCell ref="H23:S23"/>
    <mergeCell ref="Y23:AF23"/>
    <mergeCell ref="AO23:AS23"/>
    <mergeCell ref="H24:S24"/>
    <mergeCell ref="G27:AS27"/>
    <mergeCell ref="G28:AS28"/>
    <mergeCell ref="H29:S29"/>
    <mergeCell ref="Y29:AF29"/>
    <mergeCell ref="AO29:AS29"/>
    <mergeCell ref="G32:V32"/>
    <mergeCell ref="AE32:AS32"/>
    <mergeCell ref="G22:AS22"/>
    <mergeCell ref="A6:AS6"/>
    <mergeCell ref="A7:AS7"/>
    <mergeCell ref="A8:AS8"/>
    <mergeCell ref="G13:J13"/>
    <mergeCell ref="R13:U13"/>
    <mergeCell ref="AH13:AL14"/>
    <mergeCell ref="B15:AS15"/>
    <mergeCell ref="B16:AS16"/>
    <mergeCell ref="J19:AS19"/>
    <mergeCell ref="L20:AS20"/>
    <mergeCell ref="J21:AS21"/>
  </mergeCells>
  <hyperlinks>
    <hyperlink ref="B38" r:id="rId1" xr:uid="{00000000-0004-0000-0800-000000000000}"/>
    <hyperlink ref="W38" r:id="rId2" xr:uid="{00000000-0004-0000-0800-000001000000}"/>
    <hyperlink ref="B38:R38" r:id="rId3" display="Ver listado de mesas autorizadas ITTF" xr:uid="{00000000-0004-0000-0800-000002000000}"/>
    <hyperlink ref="W38:AO38" r:id="rId4" display="Ver listado de pelotas autorizadas ITTF" xr:uid="{00000000-0004-0000-0800-000003000000}"/>
  </hyperlinks>
  <pageMargins left="0.39374999999999999" right="0.39374999999999999" top="0.39374999999999999" bottom="0.39374999999999999" header="0.51180555555555496" footer="0.51180555555555496"/>
  <pageSetup paperSize="9" firstPageNumber="0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Clubs_Antiguos</vt:lpstr>
      <vt:lpstr>Clubs</vt:lpstr>
      <vt:lpstr>Equipos</vt:lpstr>
      <vt:lpstr>Club</vt:lpstr>
      <vt:lpstr>Listado_Equipos</vt:lpstr>
      <vt:lpstr>3D-1G-Equipo1</vt:lpstr>
      <vt:lpstr>3D-1G-Equipo2</vt:lpstr>
      <vt:lpstr>3D-1G-Equipo3</vt:lpstr>
      <vt:lpstr>3D-1G-Equipo4</vt:lpstr>
      <vt:lpstr>3D-1G-Equipo5</vt:lpstr>
      <vt:lpstr>3D-1G-Equipo6</vt:lpstr>
      <vt:lpstr>2F_2G_Equipo1</vt:lpstr>
      <vt:lpstr>2F_2G_Equipo2</vt:lpstr>
      <vt:lpstr>2F_2G_Equipo3</vt:lpstr>
      <vt:lpstr>2F_2G_Equipo4</vt:lpstr>
      <vt:lpstr>2F_2G_Equipo5</vt:lpstr>
      <vt:lpstr>2F_2G_Equipo6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FBERMEJO</dc:creator>
  <cp:lastModifiedBy>Dejavu</cp:lastModifiedBy>
  <cp:revision>0</cp:revision>
  <cp:lastPrinted>2017-07-13T23:21:35Z</cp:lastPrinted>
  <dcterms:created xsi:type="dcterms:W3CDTF">2010-06-26T10:37:05Z</dcterms:created>
  <dcterms:modified xsi:type="dcterms:W3CDTF">2018-08-05T19:04:21Z</dcterms:modified>
  <dc:language>es-ES</dc:language>
</cp:coreProperties>
</file>